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386" windowWidth="17085" windowHeight="11700" tabRatio="801" activeTab="0"/>
  </bookViews>
  <sheets>
    <sheet name="Points" sheetId="1" r:id="rId1"/>
    <sheet name="Round 2" sheetId="2" r:id="rId2"/>
    <sheet name="Round 3" sheetId="3" r:id="rId3"/>
    <sheet name="Round 4" sheetId="4" r:id="rId4"/>
    <sheet name="Round 5" sheetId="5" r:id="rId5"/>
    <sheet name="Worksheet" sheetId="6" r:id="rId6"/>
    <sheet name="YearEnd" sheetId="7" r:id="rId7"/>
    <sheet name="Points Explained" sheetId="8" r:id="rId8"/>
    <sheet name="Sheet2" sheetId="9" r:id="rId9"/>
  </sheets>
  <definedNames>
    <definedName name="_1" localSheetId="0">'Points'!#REF!</definedName>
    <definedName name="OLE_LINK1" localSheetId="0">'Points'!#REF!</definedName>
    <definedName name="_xlnm.Print_Area" localSheetId="0">'Points'!$A$1:$M$58</definedName>
    <definedName name="_xlnm.Print_Area" localSheetId="8">'Sheet2'!$A$1:$AT$40</definedName>
  </definedNames>
  <calcPr fullCalcOnLoad="1"/>
</workbook>
</file>

<file path=xl/sharedStrings.xml><?xml version="1.0" encoding="utf-8"?>
<sst xmlns="http://schemas.openxmlformats.org/spreadsheetml/2006/main" count="745" uniqueCount="278">
  <si>
    <t>Class</t>
  </si>
  <si>
    <t>ITR</t>
  </si>
  <si>
    <t>ITS</t>
  </si>
  <si>
    <t>ITA</t>
  </si>
  <si>
    <t>SM</t>
  </si>
  <si>
    <t>ITB</t>
  </si>
  <si>
    <t>ITC</t>
  </si>
  <si>
    <t>DNS</t>
  </si>
  <si>
    <t>Total Points</t>
  </si>
  <si>
    <t>Prize</t>
  </si>
  <si>
    <t>Finish Pts</t>
  </si>
  <si>
    <t>Position</t>
  </si>
  <si>
    <t>Percent</t>
  </si>
  <si>
    <t>Entry</t>
  </si>
  <si>
    <t>Year End Prize</t>
  </si>
  <si>
    <t>Race Prize</t>
  </si>
  <si>
    <t>Entry Pts</t>
  </si>
  <si>
    <t>6. ENTRY POINTS</t>
  </si>
  <si>
    <t>Example: 5 entries = 5 X 5 = 25 points to each entry.</t>
  </si>
  <si>
    <t>7. FINISHING POINTS</t>
  </si>
  <si>
    <t>10 times the number of finishers in the class.</t>
  </si>
  <si>
    <t>10 points less than awarded to 1st place.</t>
  </si>
  <si>
    <t>3rd Place</t>
  </si>
  <si>
    <t>10 points less than awarded to 2nd place.</t>
  </si>
  <si>
    <t>4th Place</t>
  </si>
  <si>
    <t>10 points less than awarded to 3rd place.</t>
  </si>
  <si>
    <t>And so on....</t>
  </si>
  <si>
    <t>TOTAL POINTS EXAMPLE:</t>
  </si>
  <si>
    <t>5 entries = 5 X 5 = 25 Points to each entry.</t>
  </si>
  <si>
    <t>Total finishers = 4 cars/drivers.</t>
  </si>
  <si>
    <t>1st Place</t>
  </si>
  <si>
    <t>40 Points + 25 Points</t>
  </si>
  <si>
    <t>2nd Place</t>
  </si>
  <si>
    <t>30 Points + 25 Points</t>
  </si>
  <si>
    <t>20 Points + 25 Points</t>
  </si>
  <si>
    <t>10 Points + 25 Points</t>
  </si>
  <si>
    <t>DNF</t>
  </si>
  <si>
    <t>  0 Points + 25 Points</t>
  </si>
  <si>
    <t>Finish</t>
  </si>
  <si>
    <t>Prize Ratio</t>
  </si>
  <si>
    <t xml:space="preserve">determined by the number of names listed in the Final Results less withdrawals and "no shows". </t>
  </si>
  <si>
    <t>Total</t>
  </si>
  <si>
    <t>W</t>
  </si>
  <si>
    <t>Payout for each points race will be as follows:</t>
  </si>
  <si>
    <t>5th Place</t>
  </si>
  <si>
    <t>6th Place</t>
  </si>
  <si>
    <t>7th Place</t>
  </si>
  <si>
    <t>8th Place</t>
  </si>
  <si>
    <t>9th Place</t>
  </si>
  <si>
    <t>10th Place</t>
  </si>
  <si>
    <t>Payout for the end of the year will be as follows:</t>
  </si>
  <si>
    <t xml:space="preserve">6.1 Each entry will receive five (5) points times the number of entries in the class. The number of entries will be </t>
  </si>
  <si>
    <t xml:space="preserve">7.1 A finisher is a car/driver completing more than half the race and listed on the final results as having finished. </t>
  </si>
  <si>
    <t xml:space="preserve">7.2 Finishing points will be awarded as follows: </t>
  </si>
  <si>
    <t>Status</t>
  </si>
  <si>
    <t>Description</t>
  </si>
  <si>
    <t>Finish Points</t>
  </si>
  <si>
    <t>Prize Money</t>
  </si>
  <si>
    <t>Withdrawn - Did not turn a wheel on the track. Entry fee minus any region fees returned</t>
  </si>
  <si>
    <t>Zero</t>
  </si>
  <si>
    <t>Qualified – turned a wheel on the track. Did not take the green for the race.</t>
  </si>
  <si>
    <t>X</t>
  </si>
  <si>
    <t>Did not finish - Took the green for the race. Completed less than 50% of race distance completed by the overall winner.</t>
  </si>
  <si>
    <t>Classified - Took the green for the race and completed 50% or more of the race distance completed by the overall winner</t>
  </si>
  <si>
    <t>DQ</t>
  </si>
  <si>
    <t>Disqualified - documented in final results as DQ.</t>
  </si>
  <si>
    <t>Entry Points (5 x Number of Cars, capped at 25)</t>
  </si>
  <si>
    <t>Place</t>
  </si>
  <si>
    <t>Percentage</t>
  </si>
  <si>
    <t>PIC</t>
  </si>
  <si>
    <t>Mbr#</t>
  </si>
  <si>
    <t>ITX</t>
  </si>
  <si>
    <t>Total Prize</t>
  </si>
  <si>
    <t>End Prize</t>
  </si>
  <si>
    <t>ZZZZZZZZZZZZZZ</t>
  </si>
  <si>
    <t>Pos</t>
  </si>
  <si>
    <t># of Races</t>
  </si>
  <si>
    <t>Adjusted</t>
  </si>
  <si>
    <t>Race 1</t>
  </si>
  <si>
    <t>Race 2</t>
  </si>
  <si>
    <t>Race 3</t>
  </si>
  <si>
    <t>Race 4</t>
  </si>
  <si>
    <t>Race 5</t>
  </si>
  <si>
    <t>Race 6</t>
  </si>
  <si>
    <t>Race 7</t>
  </si>
  <si>
    <t>Year End Money</t>
  </si>
  <si>
    <t>No.</t>
  </si>
  <si>
    <t>Unique_ID</t>
  </si>
  <si>
    <t>James</t>
  </si>
  <si>
    <t>Slechta</t>
  </si>
  <si>
    <t>Cefalo</t>
  </si>
  <si>
    <t>Mike</t>
  </si>
  <si>
    <t>First</t>
  </si>
  <si>
    <t>Last</t>
  </si>
  <si>
    <t>Pro-IT Points</t>
  </si>
  <si>
    <t>Edward</t>
  </si>
  <si>
    <t>Karabec</t>
  </si>
  <si>
    <t>STL</t>
  </si>
  <si>
    <t>Bletzacker</t>
  </si>
  <si>
    <t>William</t>
  </si>
  <si>
    <t>Bifulco</t>
  </si>
  <si>
    <t>Ken</t>
  </si>
  <si>
    <t>Anthony</t>
  </si>
  <si>
    <t>Bruce</t>
  </si>
  <si>
    <t>Serra</t>
  </si>
  <si>
    <t>Laukaitis</t>
  </si>
  <si>
    <t>Total DOUBLE Points</t>
  </si>
  <si>
    <t>Round 3 - Summer Thunder</t>
  </si>
  <si>
    <t>Round 4 - Palmer</t>
  </si>
  <si>
    <t xml:space="preserve">Round 5 - </t>
  </si>
  <si>
    <t xml:space="preserve">Round 6 - </t>
  </si>
  <si>
    <t xml:space="preserve">Round 7 - </t>
  </si>
  <si>
    <t>First Name</t>
  </si>
  <si>
    <t>Last Name</t>
  </si>
  <si>
    <t>Laps</t>
  </si>
  <si>
    <t>Total Tm</t>
  </si>
  <si>
    <t>Best Tm</t>
  </si>
  <si>
    <t>Gap</t>
  </si>
  <si>
    <t>Hometown</t>
  </si>
  <si>
    <t>Mk/Mdl/Clr</t>
  </si>
  <si>
    <t>Member_ID</t>
  </si>
  <si>
    <t>Region</t>
  </si>
  <si>
    <t>Sponsor</t>
  </si>
  <si>
    <t>NER</t>
  </si>
  <si>
    <t>Lorenzo</t>
  </si>
  <si>
    <t>NYR</t>
  </si>
  <si>
    <t>1 Lap</t>
  </si>
  <si>
    <t>SJR</t>
  </si>
  <si>
    <t>Lance</t>
  </si>
  <si>
    <t>Bergstein</t>
  </si>
  <si>
    <t>New York NY</t>
  </si>
  <si>
    <t>Pete</t>
  </si>
  <si>
    <t>Phillips Jr.</t>
  </si>
  <si>
    <t>WDC</t>
  </si>
  <si>
    <t>NNJ</t>
  </si>
  <si>
    <t>NEP</t>
  </si>
  <si>
    <t>David</t>
  </si>
  <si>
    <t>Hofmann</t>
  </si>
  <si>
    <t>Poison Arrow Frog Racing</t>
  </si>
  <si>
    <t>Hubbard</t>
  </si>
  <si>
    <t>Fred</t>
  </si>
  <si>
    <t>Fox</t>
  </si>
  <si>
    <t>Joe</t>
  </si>
  <si>
    <t>Stadelmann</t>
  </si>
  <si>
    <t>Mark A.</t>
  </si>
  <si>
    <t>Johnston</t>
  </si>
  <si>
    <t>JT</t>
  </si>
  <si>
    <t>Coupal</t>
  </si>
  <si>
    <t>Whitfield</t>
  </si>
  <si>
    <t>Gregg</t>
  </si>
  <si>
    <t>Andrew</t>
  </si>
  <si>
    <t>Dave</t>
  </si>
  <si>
    <t>Michael</t>
  </si>
  <si>
    <t xml:space="preserve">Doug </t>
  </si>
  <si>
    <t>Case</t>
  </si>
  <si>
    <t xml:space="preserve">Don </t>
  </si>
  <si>
    <t>Powers</t>
  </si>
  <si>
    <t>MHR</t>
  </si>
  <si>
    <t>Nick</t>
  </si>
  <si>
    <t>Leverone</t>
  </si>
  <si>
    <t>Jt (Jason)</t>
  </si>
  <si>
    <t>FLR</t>
  </si>
  <si>
    <t>Yosh</t>
  </si>
  <si>
    <t>Hakutani</t>
  </si>
  <si>
    <t>Rothenberger</t>
  </si>
  <si>
    <t>PHL</t>
  </si>
  <si>
    <t>Williams</t>
  </si>
  <si>
    <t>Reece</t>
  </si>
  <si>
    <t>Wickline</t>
  </si>
  <si>
    <t>Beccaris</t>
  </si>
  <si>
    <t>Douglas</t>
  </si>
  <si>
    <t>Don</t>
  </si>
  <si>
    <t>CPR</t>
  </si>
  <si>
    <t>Kevin</t>
  </si>
  <si>
    <t>Ross</t>
  </si>
  <si>
    <t>TEN</t>
  </si>
  <si>
    <t>Bill</t>
  </si>
  <si>
    <t>Erdman</t>
  </si>
  <si>
    <t>SUS</t>
  </si>
  <si>
    <t>Total Points (DOUBLE)</t>
  </si>
  <si>
    <t>Stephaine</t>
  </si>
  <si>
    <t>Funk</t>
  </si>
  <si>
    <t>Jimmy</t>
  </si>
  <si>
    <t>Locke</t>
  </si>
  <si>
    <t>Fambrough</t>
  </si>
  <si>
    <t>Richard</t>
  </si>
  <si>
    <t>Bennett</t>
  </si>
  <si>
    <t>Kuchrawy</t>
  </si>
  <si>
    <t>Schubert</t>
  </si>
  <si>
    <t>Clinton</t>
  </si>
  <si>
    <t>Chichester</t>
  </si>
  <si>
    <t>Round 2 - NJMP Lightning Challenge</t>
  </si>
  <si>
    <t>Round 3 - Watkins Glen</t>
  </si>
  <si>
    <t>Round 4 - NHMS</t>
  </si>
  <si>
    <t>Round 5 - Palmer</t>
  </si>
  <si>
    <t>Round 6 - NJMP Pro</t>
  </si>
  <si>
    <t>Round 7 - NJMP Pro</t>
  </si>
  <si>
    <t>Ben</t>
  </si>
  <si>
    <t>Phillips</t>
  </si>
  <si>
    <t>STU</t>
  </si>
  <si>
    <t>In Lap</t>
  </si>
  <si>
    <t>92 Porsche 968/Black and red</t>
  </si>
  <si>
    <t>Boonton NJ</t>
  </si>
  <si>
    <t>Bigspeed Racing</t>
  </si>
  <si>
    <t>Werry</t>
  </si>
  <si>
    <t>08 Honda Civic/Black</t>
  </si>
  <si>
    <t>West Deptford NJ</t>
  </si>
  <si>
    <t>Maximum Attack Motorsports Small House Winery</t>
  </si>
  <si>
    <t>84 Nissan 300zx/Red/White/Blue</t>
  </si>
  <si>
    <t>Manchester MD</t>
  </si>
  <si>
    <t>Fidelity Power Systems</t>
  </si>
  <si>
    <t>92 Nissan 240sx/Red/white</t>
  </si>
  <si>
    <t>Hedgesville WV</t>
  </si>
  <si>
    <t>AFLAC</t>
  </si>
  <si>
    <t>99 Mazda Miata/Green</t>
  </si>
  <si>
    <t>Planet-Miata</t>
  </si>
  <si>
    <t>96 Mazda Miata/Blue/green</t>
  </si>
  <si>
    <t>Wyoming PA</t>
  </si>
  <si>
    <t>MV Motorsport</t>
  </si>
  <si>
    <t>Doug</t>
  </si>
  <si>
    <t>88 Honda CRXsi/Silver w/orange</t>
  </si>
  <si>
    <t>Branchville NJ</t>
  </si>
  <si>
    <t>Hardin Auto Body</t>
  </si>
  <si>
    <t>91 Honda CRX_Si/White/Blue</t>
  </si>
  <si>
    <t>Lock Haven PA</t>
  </si>
  <si>
    <t>Old Corner Grill/Miller Bros Auto Sales</t>
  </si>
  <si>
    <t>3 Laps</t>
  </si>
  <si>
    <t>Roger</t>
  </si>
  <si>
    <t>Maeda</t>
  </si>
  <si>
    <t>93 Honda Prelude/Green/Blue</t>
  </si>
  <si>
    <t>South Plainfield NJ</t>
  </si>
  <si>
    <t>StudioVRM.net</t>
  </si>
  <si>
    <t>Thomas</t>
  </si>
  <si>
    <t>Paolino</t>
  </si>
  <si>
    <t>99 Mazda Miata/black/white</t>
  </si>
  <si>
    <t>Colts Neck NJ</t>
  </si>
  <si>
    <t>89 Honda CRX si/Red</t>
  </si>
  <si>
    <t>West Creek NJ</t>
  </si>
  <si>
    <t>Condict</t>
  </si>
  <si>
    <t>Hurdle Mills NC</t>
  </si>
  <si>
    <t>5 Laps</t>
  </si>
  <si>
    <t>Mazda miata/silver/white</t>
  </si>
  <si>
    <t>Clinton NY</t>
  </si>
  <si>
    <t>CNY</t>
  </si>
  <si>
    <t>Rosmar racing/ Genesee Orthopedics</t>
  </si>
  <si>
    <t>Keith</t>
  </si>
  <si>
    <t>Guthrie</t>
  </si>
  <si>
    <t>Lavan</t>
  </si>
  <si>
    <t>Robert</t>
  </si>
  <si>
    <t>Nimkoff</t>
  </si>
  <si>
    <t xml:space="preserve">Ann </t>
  </si>
  <si>
    <t xml:space="preserve">Donald </t>
  </si>
  <si>
    <t>Duman</t>
  </si>
  <si>
    <t>Brandon</t>
  </si>
  <si>
    <t>Fetch</t>
  </si>
  <si>
    <t>Aird</t>
  </si>
  <si>
    <t>Qiao</t>
  </si>
  <si>
    <t>Nicole</t>
  </si>
  <si>
    <t>Cooper-Cefalo</t>
  </si>
  <si>
    <t>Phillip</t>
  </si>
  <si>
    <t>Moore</t>
  </si>
  <si>
    <t>Colbey</t>
  </si>
  <si>
    <t>Kyle</t>
  </si>
  <si>
    <t>Gregory</t>
  </si>
  <si>
    <t>Mark</t>
  </si>
  <si>
    <t xml:space="preserve">Michael </t>
  </si>
  <si>
    <t>Steven</t>
  </si>
  <si>
    <t>Noake</t>
  </si>
  <si>
    <t xml:space="preserve">Marty </t>
  </si>
  <si>
    <t>Raguckas</t>
  </si>
  <si>
    <t>Lev</t>
  </si>
  <si>
    <t xml:space="preserve">Uretsky </t>
  </si>
  <si>
    <t>Tinis</t>
  </si>
  <si>
    <t>Amy</t>
  </si>
  <si>
    <t>Marios</t>
  </si>
  <si>
    <t>Greg</t>
  </si>
  <si>
    <t>Quaranto</t>
  </si>
  <si>
    <t>Lamport Hammitte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</si>
</sst>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;[Red]0"/>
    <numFmt numFmtId="171" formatCode="&quot;$&quot;#,##0.0000"/>
    <numFmt numFmtId="172" formatCode="[$-409]dddd\,\ mmmm\ dd\,\ yyyy"/>
    <numFmt numFmtId="173" formatCode="[$-409]d\-mmm\-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9" fontId="4" fillId="32" borderId="10" xfId="0" applyNumberFormat="1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8" fontId="0" fillId="0" borderId="10" xfId="0" applyNumberForma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8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7" fillId="32" borderId="1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textRotation="90"/>
    </xf>
    <xf numFmtId="164" fontId="8" fillId="33" borderId="10" xfId="0" applyNumberFormat="1" applyFont="1" applyFill="1" applyBorder="1" applyAlignment="1">
      <alignment horizontal="center" textRotation="90"/>
    </xf>
    <xf numFmtId="4" fontId="8" fillId="33" borderId="10" xfId="0" applyNumberFormat="1" applyFont="1" applyFill="1" applyBorder="1" applyAlignment="1">
      <alignment textRotation="90"/>
    </xf>
    <xf numFmtId="164" fontId="8" fillId="33" borderId="10" xfId="0" applyNumberFormat="1" applyFont="1" applyFill="1" applyBorder="1" applyAlignment="1">
      <alignment textRotation="90"/>
    </xf>
    <xf numFmtId="164" fontId="7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textRotation="90"/>
    </xf>
    <xf numFmtId="3" fontId="7" fillId="32" borderId="1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3" fontId="8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64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textRotation="90"/>
    </xf>
    <xf numFmtId="164" fontId="8" fillId="35" borderId="10" xfId="0" applyNumberFormat="1" applyFont="1" applyFill="1" applyBorder="1" applyAlignment="1">
      <alignment horizontal="center" textRotation="90"/>
    </xf>
    <xf numFmtId="0" fontId="8" fillId="35" borderId="10" xfId="0" applyFont="1" applyFill="1" applyBorder="1" applyAlignment="1">
      <alignment textRotation="90"/>
    </xf>
    <xf numFmtId="0" fontId="8" fillId="36" borderId="10" xfId="0" applyFont="1" applyFill="1" applyBorder="1" applyAlignment="1">
      <alignment/>
    </xf>
    <xf numFmtId="164" fontId="8" fillId="36" borderId="10" xfId="0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7" fillId="35" borderId="10" xfId="0" applyFont="1" applyFill="1" applyBorder="1" applyAlignment="1">
      <alignment horizontal="left"/>
    </xf>
    <xf numFmtId="0" fontId="7" fillId="35" borderId="0" xfId="0" applyFont="1" applyFill="1" applyAlignment="1">
      <alignment horizontal="center"/>
    </xf>
    <xf numFmtId="164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164" fontId="7" fillId="35" borderId="0" xfId="0" applyNumberFormat="1" applyFont="1" applyFill="1" applyAlignment="1">
      <alignment horizontal="right"/>
    </xf>
    <xf numFmtId="164" fontId="7" fillId="33" borderId="10" xfId="0" applyNumberFormat="1" applyFont="1" applyFill="1" applyBorder="1" applyAlignment="1">
      <alignment horizontal="center" textRotation="90"/>
    </xf>
    <xf numFmtId="0" fontId="8" fillId="37" borderId="10" xfId="0" applyFont="1" applyFill="1" applyBorder="1" applyAlignment="1">
      <alignment/>
    </xf>
    <xf numFmtId="164" fontId="7" fillId="37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center"/>
    </xf>
    <xf numFmtId="164" fontId="7" fillId="37" borderId="10" xfId="0" applyNumberFormat="1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164" fontId="8" fillId="37" borderId="10" xfId="0" applyNumberFormat="1" applyFont="1" applyFill="1" applyBorder="1" applyAlignment="1">
      <alignment/>
    </xf>
    <xf numFmtId="0" fontId="8" fillId="37" borderId="0" xfId="0" applyFont="1" applyFill="1" applyAlignment="1">
      <alignment/>
    </xf>
    <xf numFmtId="8" fontId="8" fillId="37" borderId="1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center" textRotation="90"/>
    </xf>
    <xf numFmtId="164" fontId="7" fillId="37" borderId="10" xfId="0" applyNumberFormat="1" applyFont="1" applyFill="1" applyBorder="1" applyAlignment="1">
      <alignment horizontal="center" textRotation="90"/>
    </xf>
    <xf numFmtId="164" fontId="8" fillId="37" borderId="10" xfId="0" applyNumberFormat="1" applyFont="1" applyFill="1" applyBorder="1" applyAlignment="1">
      <alignment horizontal="center" textRotation="90"/>
    </xf>
    <xf numFmtId="3" fontId="8" fillId="37" borderId="10" xfId="0" applyNumberFormat="1" applyFont="1" applyFill="1" applyBorder="1" applyAlignment="1">
      <alignment horizontal="center" textRotation="90"/>
    </xf>
    <xf numFmtId="0" fontId="8" fillId="37" borderId="10" xfId="0" applyFont="1" applyFill="1" applyBorder="1" applyAlignment="1">
      <alignment textRotation="90"/>
    </xf>
    <xf numFmtId="164" fontId="7" fillId="37" borderId="10" xfId="0" applyNumberFormat="1" applyFont="1" applyFill="1" applyBorder="1" applyAlignment="1">
      <alignment textRotation="90"/>
    </xf>
    <xf numFmtId="164" fontId="8" fillId="37" borderId="10" xfId="0" applyNumberFormat="1" applyFont="1" applyFill="1" applyBorder="1" applyAlignment="1">
      <alignment textRotation="90"/>
    </xf>
    <xf numFmtId="4" fontId="8" fillId="37" borderId="10" xfId="0" applyNumberFormat="1" applyFont="1" applyFill="1" applyBorder="1" applyAlignment="1">
      <alignment textRotation="90"/>
    </xf>
    <xf numFmtId="0" fontId="7" fillId="37" borderId="0" xfId="0" applyFont="1" applyFill="1" applyAlignment="1">
      <alignment/>
    </xf>
    <xf numFmtId="0" fontId="8" fillId="35" borderId="1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right"/>
    </xf>
    <xf numFmtId="164" fontId="8" fillId="35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center"/>
    </xf>
    <xf numFmtId="3" fontId="8" fillId="35" borderId="10" xfId="0" applyNumberFormat="1" applyFont="1" applyFill="1" applyBorder="1" applyAlignment="1">
      <alignment horizontal="center" textRotation="90"/>
    </xf>
    <xf numFmtId="164" fontId="8" fillId="35" borderId="10" xfId="0" applyNumberFormat="1" applyFont="1" applyFill="1" applyBorder="1" applyAlignment="1">
      <alignment textRotation="90"/>
    </xf>
    <xf numFmtId="0" fontId="47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 textRotation="90"/>
    </xf>
    <xf numFmtId="164" fontId="49" fillId="35" borderId="10" xfId="0" applyNumberFormat="1" applyFont="1" applyFill="1" applyBorder="1" applyAlignment="1">
      <alignment horizontal="center" textRotation="90"/>
    </xf>
    <xf numFmtId="164" fontId="50" fillId="35" borderId="10" xfId="0" applyNumberFormat="1" applyFont="1" applyFill="1" applyBorder="1" applyAlignment="1">
      <alignment horizontal="center" textRotation="90"/>
    </xf>
    <xf numFmtId="3" fontId="49" fillId="35" borderId="10" xfId="0" applyNumberFormat="1" applyFont="1" applyFill="1" applyBorder="1" applyAlignment="1">
      <alignment horizontal="center" textRotation="90"/>
    </xf>
    <xf numFmtId="0" fontId="49" fillId="35" borderId="10" xfId="0" applyFont="1" applyFill="1" applyBorder="1" applyAlignment="1">
      <alignment textRotation="90"/>
    </xf>
    <xf numFmtId="164" fontId="50" fillId="35" borderId="10" xfId="0" applyNumberFormat="1" applyFont="1" applyFill="1" applyBorder="1" applyAlignment="1">
      <alignment textRotation="90"/>
    </xf>
    <xf numFmtId="164" fontId="49" fillId="35" borderId="10" xfId="0" applyNumberFormat="1" applyFont="1" applyFill="1" applyBorder="1" applyAlignment="1">
      <alignment textRotation="90"/>
    </xf>
    <xf numFmtId="0" fontId="50" fillId="35" borderId="10" xfId="0" applyFont="1" applyFill="1" applyBorder="1" applyAlignment="1">
      <alignment/>
    </xf>
    <xf numFmtId="0" fontId="50" fillId="35" borderId="0" xfId="0" applyFont="1" applyFill="1" applyAlignment="1">
      <alignment/>
    </xf>
    <xf numFmtId="0" fontId="49" fillId="35" borderId="10" xfId="0" applyFont="1" applyFill="1" applyBorder="1" applyAlignment="1">
      <alignment horizontal="center"/>
    </xf>
    <xf numFmtId="3" fontId="50" fillId="35" borderId="10" xfId="0" applyNumberFormat="1" applyFont="1" applyFill="1" applyBorder="1" applyAlignment="1">
      <alignment horizontal="center"/>
    </xf>
    <xf numFmtId="164" fontId="50" fillId="35" borderId="10" xfId="0" applyNumberFormat="1" applyFont="1" applyFill="1" applyBorder="1" applyAlignment="1">
      <alignment horizontal="right"/>
    </xf>
    <xf numFmtId="0" fontId="50" fillId="35" borderId="10" xfId="0" applyFont="1" applyFill="1" applyBorder="1" applyAlignment="1">
      <alignment horizontal="center"/>
    </xf>
    <xf numFmtId="164" fontId="50" fillId="35" borderId="10" xfId="0" applyNumberFormat="1" applyFont="1" applyFill="1" applyBorder="1" applyAlignment="1">
      <alignment/>
    </xf>
    <xf numFmtId="3" fontId="50" fillId="35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164" fontId="49" fillId="35" borderId="10" xfId="0" applyNumberFormat="1" applyFont="1" applyFill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164" fontId="47" fillId="0" borderId="10" xfId="0" applyNumberFormat="1" applyFont="1" applyFill="1" applyBorder="1" applyAlignment="1">
      <alignment horizontal="right"/>
    </xf>
    <xf numFmtId="0" fontId="47" fillId="36" borderId="10" xfId="0" applyFont="1" applyFill="1" applyBorder="1" applyAlignment="1">
      <alignment horizontal="center"/>
    </xf>
    <xf numFmtId="164" fontId="47" fillId="36" borderId="10" xfId="0" applyNumberFormat="1" applyFont="1" applyFill="1" applyBorder="1" applyAlignment="1">
      <alignment/>
    </xf>
    <xf numFmtId="164" fontId="47" fillId="32" borderId="10" xfId="0" applyNumberFormat="1" applyFont="1" applyFill="1" applyBorder="1" applyAlignment="1">
      <alignment/>
    </xf>
    <xf numFmtId="3" fontId="47" fillId="32" borderId="10" xfId="0" applyNumberFormat="1" applyFont="1" applyFill="1" applyBorder="1" applyAlignment="1">
      <alignment/>
    </xf>
    <xf numFmtId="0" fontId="47" fillId="36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164" fontId="48" fillId="0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 horizontal="center"/>
    </xf>
    <xf numFmtId="164" fontId="48" fillId="32" borderId="10" xfId="0" applyNumberFormat="1" applyFont="1" applyFill="1" applyBorder="1" applyAlignment="1">
      <alignment/>
    </xf>
    <xf numFmtId="3" fontId="48" fillId="32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64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4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right"/>
    </xf>
    <xf numFmtId="164" fontId="47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164" fontId="48" fillId="0" borderId="10" xfId="0" applyNumberFormat="1" applyFont="1" applyBorder="1" applyAlignment="1">
      <alignment horizontal="right"/>
    </xf>
    <xf numFmtId="164" fontId="48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164" fontId="2" fillId="36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left" wrapText="1" indent="2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8"/>
  <sheetViews>
    <sheetView tabSelected="1" zoomScale="70" zoomScaleNormal="70" zoomScalePageLayoutView="0" workbookViewId="0" topLeftCell="A1">
      <pane xSplit="13" ySplit="2" topLeftCell="N19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B24" sqref="B24"/>
    </sheetView>
  </sheetViews>
  <sheetFormatPr defaultColWidth="9.140625" defaultRowHeight="12.75"/>
  <cols>
    <col min="1" max="1" width="10.28125" style="149" bestFit="1" customWidth="1"/>
    <col min="2" max="2" width="21.00390625" style="26" bestFit="1" customWidth="1"/>
    <col min="3" max="3" width="11.8515625" style="31" bestFit="1" customWidth="1"/>
    <col min="4" max="4" width="6.28125" style="31" customWidth="1"/>
    <col min="5" max="5" width="8.8515625" style="31" customWidth="1"/>
    <col min="6" max="6" width="10.7109375" style="122" bestFit="1" customWidth="1"/>
    <col min="7" max="7" width="5.140625" style="31" bestFit="1" customWidth="1"/>
    <col min="8" max="8" width="3.8515625" style="31" bestFit="1" customWidth="1"/>
    <col min="9" max="9" width="3.140625" style="88" customWidth="1"/>
    <col min="10" max="10" width="10.00390625" style="32" bestFit="1" customWidth="1"/>
    <col min="11" max="11" width="4.8515625" style="151" bestFit="1" customWidth="1"/>
    <col min="12" max="12" width="3.421875" style="88" customWidth="1"/>
    <col min="13" max="13" width="10.57421875" style="32" customWidth="1"/>
    <col min="14" max="14" width="6.140625" style="91" customWidth="1"/>
    <col min="15" max="15" width="5.421875" style="57" bestFit="1" customWidth="1"/>
    <col min="16" max="16" width="4.421875" style="57" customWidth="1"/>
    <col min="17" max="17" width="6.00390625" style="57" customWidth="1"/>
    <col min="18" max="18" width="4.8515625" style="57" customWidth="1"/>
    <col min="19" max="19" width="4.28125" style="57" customWidth="1"/>
    <col min="20" max="20" width="4.7109375" style="57" customWidth="1"/>
    <col min="21" max="21" width="5.57421875" style="57" customWidth="1"/>
    <col min="22" max="22" width="4.140625" style="57" customWidth="1"/>
    <col min="23" max="23" width="5.140625" style="57" customWidth="1"/>
    <col min="24" max="24" width="4.421875" style="57" customWidth="1"/>
    <col min="25" max="25" width="5.28125" style="57" customWidth="1"/>
    <col min="26" max="26" width="4.7109375" style="57" customWidth="1"/>
    <col min="27" max="27" width="5.140625" style="57" bestFit="1" customWidth="1"/>
    <col min="28" max="28" width="3.8515625" style="88" bestFit="1" customWidth="1"/>
    <col min="29" max="29" width="4.8515625" style="31" bestFit="1" customWidth="1"/>
    <col min="30" max="31" width="4.28125" style="31" bestFit="1" customWidth="1"/>
    <col min="32" max="32" width="6.140625" style="31" bestFit="1" customWidth="1"/>
    <col min="33" max="33" width="9.28125" style="60" bestFit="1" customWidth="1"/>
    <col min="34" max="34" width="3.28125" style="88" bestFit="1" customWidth="1"/>
    <col min="35" max="35" width="5.28125" style="31" bestFit="1" customWidth="1"/>
    <col min="36" max="36" width="5.421875" style="31" bestFit="1" customWidth="1"/>
    <col min="37" max="37" width="5.7109375" style="31" bestFit="1" customWidth="1"/>
    <col min="38" max="38" width="7.421875" style="31" bestFit="1" customWidth="1"/>
    <col min="39" max="39" width="9.8515625" style="60" bestFit="1" customWidth="1"/>
    <col min="40" max="40" width="3.28125" style="75" bestFit="1" customWidth="1"/>
    <col min="41" max="41" width="5.57421875" style="31" bestFit="1" customWidth="1"/>
    <col min="42" max="42" width="4.28125" style="26" bestFit="1" customWidth="1"/>
    <col min="43" max="43" width="4.421875" style="26" bestFit="1" customWidth="1"/>
    <col min="44" max="44" width="4.57421875" style="26" bestFit="1" customWidth="1"/>
    <col min="45" max="45" width="9.57421875" style="47" bestFit="1" customWidth="1"/>
    <col min="46" max="46" width="3.28125" style="75" bestFit="1" customWidth="1"/>
    <col min="47" max="47" width="5.28125" style="26" bestFit="1" customWidth="1"/>
    <col min="48" max="49" width="4.28125" style="26" bestFit="1" customWidth="1"/>
    <col min="50" max="50" width="4.421875" style="26" bestFit="1" customWidth="1"/>
    <col min="51" max="51" width="9.7109375" style="47" bestFit="1" customWidth="1"/>
    <col min="52" max="52" width="3.28125" style="75" bestFit="1" customWidth="1"/>
    <col min="53" max="53" width="5.421875" style="26" bestFit="1" customWidth="1"/>
    <col min="54" max="55" width="4.421875" style="26" bestFit="1" customWidth="1"/>
    <col min="56" max="56" width="4.57421875" style="26" bestFit="1" customWidth="1"/>
    <col min="57" max="57" width="9.57421875" style="47" bestFit="1" customWidth="1"/>
    <col min="58" max="58" width="3.28125" style="75" bestFit="1" customWidth="1"/>
    <col min="59" max="59" width="5.421875" style="26" bestFit="1" customWidth="1"/>
    <col min="60" max="62" width="4.57421875" style="26" bestFit="1" customWidth="1"/>
    <col min="63" max="63" width="9.00390625" style="47" customWidth="1"/>
    <col min="64" max="64" width="3.00390625" style="75" customWidth="1"/>
    <col min="65" max="16384" width="9.140625" style="26" customWidth="1"/>
  </cols>
  <sheetData>
    <row r="1" spans="1:64" ht="12.75">
      <c r="A1" s="147">
        <v>2017</v>
      </c>
      <c r="B1" s="23" t="s">
        <v>94</v>
      </c>
      <c r="C1" s="62">
        <f ca="1">TODAY()</f>
        <v>43054</v>
      </c>
      <c r="D1" s="30"/>
      <c r="E1" s="24"/>
      <c r="F1" s="121"/>
      <c r="G1" s="30"/>
      <c r="H1" s="30"/>
      <c r="I1" s="70"/>
      <c r="J1" s="52"/>
      <c r="K1" s="150"/>
      <c r="L1" s="90"/>
      <c r="M1" s="29"/>
      <c r="N1" s="89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87"/>
      <c r="AC1" s="24">
        <v>1</v>
      </c>
      <c r="AD1" s="24"/>
      <c r="AE1" s="30"/>
      <c r="AF1" s="30"/>
      <c r="AG1" s="52"/>
      <c r="AH1" s="70"/>
      <c r="AI1" s="24">
        <v>2</v>
      </c>
      <c r="AJ1" s="24"/>
      <c r="AK1" s="30"/>
      <c r="AL1" s="30"/>
      <c r="AM1" s="52"/>
      <c r="AN1" s="67"/>
      <c r="AO1" s="24">
        <v>3</v>
      </c>
      <c r="AP1" s="25"/>
      <c r="AQ1" s="25"/>
      <c r="AR1" s="24"/>
      <c r="AS1" s="45"/>
      <c r="AT1" s="67"/>
      <c r="AU1" s="22">
        <v>4</v>
      </c>
      <c r="AV1" s="25"/>
      <c r="AW1" s="25"/>
      <c r="AX1" s="25"/>
      <c r="AY1" s="45"/>
      <c r="AZ1" s="67"/>
      <c r="BA1" s="22">
        <v>4</v>
      </c>
      <c r="BB1" s="25"/>
      <c r="BC1" s="25"/>
      <c r="BD1" s="25"/>
      <c r="BE1" s="45"/>
      <c r="BF1" s="67"/>
      <c r="BG1" s="22">
        <v>4</v>
      </c>
      <c r="BH1" s="25"/>
      <c r="BI1" s="25"/>
      <c r="BJ1" s="25"/>
      <c r="BK1" s="45"/>
      <c r="BL1" s="67"/>
    </row>
    <row r="2" spans="1:64" s="75" customFormat="1" ht="184.5">
      <c r="A2" s="126" t="s">
        <v>92</v>
      </c>
      <c r="B2" s="80" t="s">
        <v>93</v>
      </c>
      <c r="C2" s="81" t="s">
        <v>70</v>
      </c>
      <c r="D2" s="81" t="s">
        <v>0</v>
      </c>
      <c r="E2" s="81" t="s">
        <v>41</v>
      </c>
      <c r="F2" s="82" t="s">
        <v>15</v>
      </c>
      <c r="G2" s="81" t="s">
        <v>76</v>
      </c>
      <c r="H2" s="81" t="s">
        <v>69</v>
      </c>
      <c r="I2" s="81"/>
      <c r="J2" s="82" t="s">
        <v>73</v>
      </c>
      <c r="K2" s="81" t="s">
        <v>85</v>
      </c>
      <c r="L2" s="81"/>
      <c r="M2" s="82" t="s">
        <v>72</v>
      </c>
      <c r="N2" s="82"/>
      <c r="O2" s="124" t="s">
        <v>77</v>
      </c>
      <c r="P2" s="124">
        <v>1</v>
      </c>
      <c r="Q2" s="124">
        <v>2</v>
      </c>
      <c r="R2" s="124">
        <v>3</v>
      </c>
      <c r="S2" s="124">
        <v>4</v>
      </c>
      <c r="T2" s="124">
        <v>5</v>
      </c>
      <c r="U2" s="124">
        <v>6</v>
      </c>
      <c r="V2" s="124" t="s">
        <v>79</v>
      </c>
      <c r="W2" s="124" t="s">
        <v>80</v>
      </c>
      <c r="X2" s="124" t="s">
        <v>81</v>
      </c>
      <c r="Y2" s="124" t="s">
        <v>82</v>
      </c>
      <c r="Z2" s="124" t="s">
        <v>83</v>
      </c>
      <c r="AA2" s="124" t="s">
        <v>84</v>
      </c>
      <c r="AB2" s="81" t="s">
        <v>191</v>
      </c>
      <c r="AC2" s="81" t="s">
        <v>11</v>
      </c>
      <c r="AD2" s="81" t="s">
        <v>16</v>
      </c>
      <c r="AE2" s="81" t="s">
        <v>10</v>
      </c>
      <c r="AF2" s="81" t="s">
        <v>8</v>
      </c>
      <c r="AG2" s="82" t="s">
        <v>9</v>
      </c>
      <c r="AH2" s="81" t="s">
        <v>192</v>
      </c>
      <c r="AI2" s="81" t="s">
        <v>11</v>
      </c>
      <c r="AJ2" s="81" t="s">
        <v>16</v>
      </c>
      <c r="AK2" s="81" t="s">
        <v>10</v>
      </c>
      <c r="AL2" s="81" t="s">
        <v>8</v>
      </c>
      <c r="AM2" s="82" t="s">
        <v>9</v>
      </c>
      <c r="AN2" s="83" t="s">
        <v>193</v>
      </c>
      <c r="AO2" s="81" t="s">
        <v>11</v>
      </c>
      <c r="AP2" s="81" t="s">
        <v>16</v>
      </c>
      <c r="AQ2" s="81" t="s">
        <v>10</v>
      </c>
      <c r="AR2" s="81" t="s">
        <v>179</v>
      </c>
      <c r="AS2" s="125" t="s">
        <v>9</v>
      </c>
      <c r="AT2" s="83" t="s">
        <v>194</v>
      </c>
      <c r="AU2" s="81" t="s">
        <v>11</v>
      </c>
      <c r="AV2" s="81" t="s">
        <v>16</v>
      </c>
      <c r="AW2" s="81" t="s">
        <v>10</v>
      </c>
      <c r="AX2" s="81" t="s">
        <v>8</v>
      </c>
      <c r="AY2" s="125" t="s">
        <v>9</v>
      </c>
      <c r="AZ2" s="83" t="s">
        <v>195</v>
      </c>
      <c r="BA2" s="81" t="s">
        <v>11</v>
      </c>
      <c r="BB2" s="81" t="s">
        <v>16</v>
      </c>
      <c r="BC2" s="81" t="s">
        <v>10</v>
      </c>
      <c r="BD2" s="81" t="s">
        <v>8</v>
      </c>
      <c r="BE2" s="125" t="s">
        <v>9</v>
      </c>
      <c r="BF2" s="83" t="s">
        <v>196</v>
      </c>
      <c r="BG2" s="81" t="s">
        <v>11</v>
      </c>
      <c r="BH2" s="81" t="s">
        <v>16</v>
      </c>
      <c r="BI2" s="81" t="s">
        <v>10</v>
      </c>
      <c r="BJ2" s="81" t="s">
        <v>8</v>
      </c>
      <c r="BK2" s="125" t="s">
        <v>9</v>
      </c>
      <c r="BL2" s="67"/>
    </row>
    <row r="3" spans="1:64" s="137" customFormat="1" ht="12.75">
      <c r="A3" s="126" t="s">
        <v>3</v>
      </c>
      <c r="B3" s="128"/>
      <c r="C3" s="129"/>
      <c r="D3" s="129"/>
      <c r="E3" s="129"/>
      <c r="F3" s="130"/>
      <c r="G3" s="129"/>
      <c r="H3" s="129"/>
      <c r="I3" s="129"/>
      <c r="J3" s="131"/>
      <c r="K3" s="129"/>
      <c r="L3" s="129"/>
      <c r="M3" s="130"/>
      <c r="N3" s="130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29"/>
      <c r="AC3" s="129"/>
      <c r="AD3" s="129"/>
      <c r="AE3" s="129"/>
      <c r="AF3" s="129"/>
      <c r="AG3" s="130"/>
      <c r="AH3" s="129"/>
      <c r="AI3" s="129"/>
      <c r="AJ3" s="129"/>
      <c r="AK3" s="129"/>
      <c r="AL3" s="129"/>
      <c r="AM3" s="130"/>
      <c r="AN3" s="133"/>
      <c r="AO3" s="129"/>
      <c r="AP3" s="129"/>
      <c r="AQ3" s="129"/>
      <c r="AR3" s="129"/>
      <c r="AS3" s="134"/>
      <c r="AT3" s="133"/>
      <c r="AU3" s="129"/>
      <c r="AV3" s="129"/>
      <c r="AW3" s="129"/>
      <c r="AX3" s="129"/>
      <c r="AY3" s="135"/>
      <c r="AZ3" s="133"/>
      <c r="BA3" s="129"/>
      <c r="BB3" s="129"/>
      <c r="BC3" s="129"/>
      <c r="BD3" s="129"/>
      <c r="BE3" s="135"/>
      <c r="BF3" s="133"/>
      <c r="BG3" s="129"/>
      <c r="BH3" s="129"/>
      <c r="BI3" s="129"/>
      <c r="BJ3" s="129"/>
      <c r="BK3" s="135"/>
      <c r="BL3" s="136"/>
    </row>
    <row r="4" spans="1:64" s="170" customFormat="1" ht="12.75">
      <c r="A4" s="147" t="s">
        <v>91</v>
      </c>
      <c r="B4" s="152" t="s">
        <v>98</v>
      </c>
      <c r="C4" s="152">
        <v>396999</v>
      </c>
      <c r="D4" s="153" t="s">
        <v>3</v>
      </c>
      <c r="E4" s="154">
        <f aca="true" t="shared" si="0" ref="E4:E11">SUM(P4:U4)</f>
        <v>210</v>
      </c>
      <c r="F4" s="155">
        <f aca="true" t="shared" si="1" ref="F4:F35">AG4+AM4+AS4+BK4+AY4+BE4+BK4</f>
        <v>115.5</v>
      </c>
      <c r="G4" s="153">
        <f aca="true" t="shared" si="2" ref="G4:G11">COUNTA(AC4,AI4,AO4,AU4,BA4,BG4)</f>
        <v>4</v>
      </c>
      <c r="H4" s="168">
        <v>1</v>
      </c>
      <c r="I4" s="173"/>
      <c r="J4" s="174">
        <v>273</v>
      </c>
      <c r="K4" s="156" t="str">
        <f aca="true" t="shared" si="3" ref="K4:K35">IF(G4&gt;=3,"$"," ")</f>
        <v>$</v>
      </c>
      <c r="L4" s="173"/>
      <c r="M4" s="158">
        <f aca="true" t="shared" si="4" ref="M4:M11">J4+F4</f>
        <v>388.5</v>
      </c>
      <c r="N4" s="175"/>
      <c r="O4" s="159">
        <f aca="true" t="shared" si="5" ref="O4:O16">SUM(V4:AA4)</f>
        <v>210</v>
      </c>
      <c r="P4" s="159">
        <f aca="true" t="shared" si="6" ref="P4:P16">LARGE(V4:AA4,1)</f>
        <v>75</v>
      </c>
      <c r="Q4" s="159">
        <f aca="true" t="shared" si="7" ref="Q4:Q16">LARGE(V4:AA4,2)</f>
        <v>60</v>
      </c>
      <c r="R4" s="159">
        <f aca="true" t="shared" si="8" ref="R4:R16">LARGE(V4:AA4,3)</f>
        <v>45</v>
      </c>
      <c r="S4" s="159">
        <f aca="true" t="shared" si="9" ref="S4:S16">LARGE(V4:AA4,4)</f>
        <v>30</v>
      </c>
      <c r="T4" s="159">
        <f aca="true" t="shared" si="10" ref="T4:T16">LARGE(V4:AA4,5)</f>
        <v>0</v>
      </c>
      <c r="U4" s="159">
        <f aca="true" t="shared" si="11" ref="U4:U16">LARGE(V4:AA4,6)</f>
        <v>0</v>
      </c>
      <c r="V4" s="159">
        <f aca="true" t="shared" si="12" ref="V4:V16">AF4</f>
        <v>0</v>
      </c>
      <c r="W4" s="159">
        <f aca="true" t="shared" si="13" ref="W4:W16">AL4</f>
        <v>75</v>
      </c>
      <c r="X4" s="159">
        <f aca="true" t="shared" si="14" ref="X4:X16">AR4</f>
        <v>60</v>
      </c>
      <c r="Y4" s="159">
        <f aca="true" t="shared" si="15" ref="Y4:Y35">AX4</f>
        <v>0</v>
      </c>
      <c r="Z4" s="159">
        <f aca="true" t="shared" si="16" ref="Z4:Z35">BD4</f>
        <v>45</v>
      </c>
      <c r="AA4" s="159">
        <f aca="true" t="shared" si="17" ref="AA4:AA35">BJ4</f>
        <v>30</v>
      </c>
      <c r="AB4" s="173"/>
      <c r="AC4" s="153"/>
      <c r="AD4" s="152"/>
      <c r="AE4" s="152"/>
      <c r="AF4" s="153"/>
      <c r="AG4" s="169"/>
      <c r="AH4" s="173"/>
      <c r="AI4" s="152">
        <v>1</v>
      </c>
      <c r="AJ4" s="152">
        <v>25</v>
      </c>
      <c r="AK4" s="152">
        <v>50</v>
      </c>
      <c r="AL4" s="152">
        <v>75</v>
      </c>
      <c r="AM4" s="169">
        <v>82.5</v>
      </c>
      <c r="AN4" s="126"/>
      <c r="AO4" s="152">
        <v>1</v>
      </c>
      <c r="AP4" s="152">
        <v>10</v>
      </c>
      <c r="AQ4" s="152">
        <v>20</v>
      </c>
      <c r="AR4" s="152">
        <v>60</v>
      </c>
      <c r="AS4" s="169">
        <v>33</v>
      </c>
      <c r="AT4" s="126"/>
      <c r="AU4" s="152"/>
      <c r="AV4" s="152"/>
      <c r="AW4" s="152"/>
      <c r="AX4" s="152"/>
      <c r="AY4" s="169"/>
      <c r="AZ4" s="126"/>
      <c r="BA4" s="152">
        <v>1</v>
      </c>
      <c r="BB4" s="152">
        <v>15</v>
      </c>
      <c r="BC4" s="152">
        <v>30</v>
      </c>
      <c r="BD4" s="152">
        <v>45</v>
      </c>
      <c r="BE4" s="169"/>
      <c r="BF4" s="126"/>
      <c r="BG4" s="152">
        <v>1</v>
      </c>
      <c r="BH4" s="152">
        <v>10</v>
      </c>
      <c r="BI4" s="152">
        <v>20</v>
      </c>
      <c r="BJ4" s="152">
        <v>30</v>
      </c>
      <c r="BK4" s="169"/>
      <c r="BL4" s="126"/>
    </row>
    <row r="5" spans="1:64" s="170" customFormat="1" ht="12.75">
      <c r="A5" s="147" t="s">
        <v>153</v>
      </c>
      <c r="B5" s="152" t="s">
        <v>154</v>
      </c>
      <c r="C5" s="152">
        <v>67963</v>
      </c>
      <c r="D5" s="153" t="s">
        <v>3</v>
      </c>
      <c r="E5" s="154">
        <f t="shared" si="0"/>
        <v>170</v>
      </c>
      <c r="F5" s="155">
        <f t="shared" si="1"/>
        <v>136.5</v>
      </c>
      <c r="G5" s="153">
        <f t="shared" si="2"/>
        <v>5</v>
      </c>
      <c r="H5" s="168">
        <v>2</v>
      </c>
      <c r="I5" s="173"/>
      <c r="J5" s="174">
        <v>214.5</v>
      </c>
      <c r="K5" s="156" t="str">
        <f t="shared" si="3"/>
        <v>$</v>
      </c>
      <c r="L5" s="173"/>
      <c r="M5" s="158">
        <f t="shared" si="4"/>
        <v>351</v>
      </c>
      <c r="N5" s="175"/>
      <c r="O5" s="159">
        <f t="shared" si="5"/>
        <v>170</v>
      </c>
      <c r="P5" s="159">
        <f t="shared" si="6"/>
        <v>45</v>
      </c>
      <c r="Q5" s="159">
        <f t="shared" si="7"/>
        <v>40</v>
      </c>
      <c r="R5" s="159">
        <f t="shared" si="8"/>
        <v>35</v>
      </c>
      <c r="S5" s="159">
        <f t="shared" si="9"/>
        <v>25</v>
      </c>
      <c r="T5" s="159">
        <f t="shared" si="10"/>
        <v>25</v>
      </c>
      <c r="U5" s="159">
        <f t="shared" si="11"/>
        <v>0</v>
      </c>
      <c r="V5" s="159">
        <f t="shared" si="12"/>
        <v>45</v>
      </c>
      <c r="W5" s="159">
        <f t="shared" si="13"/>
        <v>35</v>
      </c>
      <c r="X5" s="159">
        <f t="shared" si="14"/>
        <v>40</v>
      </c>
      <c r="Y5" s="159">
        <f t="shared" si="15"/>
        <v>25</v>
      </c>
      <c r="Z5" s="159">
        <f t="shared" si="16"/>
        <v>25</v>
      </c>
      <c r="AA5" s="159">
        <f t="shared" si="17"/>
        <v>0</v>
      </c>
      <c r="AB5" s="173"/>
      <c r="AC5" s="153">
        <v>1</v>
      </c>
      <c r="AD5" s="152">
        <v>15</v>
      </c>
      <c r="AE5" s="152">
        <v>30</v>
      </c>
      <c r="AF5" s="153">
        <v>45</v>
      </c>
      <c r="AG5" s="169">
        <v>49.5</v>
      </c>
      <c r="AH5" s="173"/>
      <c r="AI5" s="152">
        <v>5</v>
      </c>
      <c r="AJ5" s="152">
        <v>25</v>
      </c>
      <c r="AK5" s="152">
        <v>10</v>
      </c>
      <c r="AL5" s="152">
        <v>35</v>
      </c>
      <c r="AM5" s="169">
        <v>33.75</v>
      </c>
      <c r="AN5" s="126"/>
      <c r="AO5" s="152">
        <v>2</v>
      </c>
      <c r="AP5" s="152">
        <v>10</v>
      </c>
      <c r="AQ5" s="152">
        <v>10</v>
      </c>
      <c r="AR5" s="152">
        <v>40</v>
      </c>
      <c r="AS5" s="169">
        <v>24</v>
      </c>
      <c r="AT5" s="126"/>
      <c r="AU5" s="152">
        <v>3</v>
      </c>
      <c r="AV5" s="152">
        <v>15</v>
      </c>
      <c r="AW5" s="152">
        <v>10</v>
      </c>
      <c r="AX5" s="152">
        <v>25</v>
      </c>
      <c r="AY5" s="169">
        <v>29.25</v>
      </c>
      <c r="AZ5" s="126"/>
      <c r="BA5" s="152">
        <v>3</v>
      </c>
      <c r="BB5" s="152">
        <v>15</v>
      </c>
      <c r="BC5" s="152">
        <v>10</v>
      </c>
      <c r="BD5" s="152">
        <v>25</v>
      </c>
      <c r="BE5" s="169"/>
      <c r="BF5" s="126"/>
      <c r="BG5" s="152"/>
      <c r="BH5" s="152"/>
      <c r="BI5" s="152"/>
      <c r="BJ5" s="152"/>
      <c r="BK5" s="169"/>
      <c r="BL5" s="126"/>
    </row>
    <row r="6" spans="1:64" s="170" customFormat="1" ht="12.75">
      <c r="A6" s="147" t="s">
        <v>155</v>
      </c>
      <c r="B6" s="152" t="s">
        <v>156</v>
      </c>
      <c r="C6" s="152">
        <v>406621</v>
      </c>
      <c r="D6" s="153" t="s">
        <v>3</v>
      </c>
      <c r="E6" s="154">
        <f t="shared" si="0"/>
        <v>155</v>
      </c>
      <c r="F6" s="155">
        <f t="shared" si="1"/>
        <v>96</v>
      </c>
      <c r="G6" s="153">
        <f t="shared" si="2"/>
        <v>4</v>
      </c>
      <c r="H6" s="168">
        <v>3</v>
      </c>
      <c r="I6" s="173"/>
      <c r="J6" s="174">
        <v>146.25</v>
      </c>
      <c r="K6" s="156" t="str">
        <f t="shared" si="3"/>
        <v>$</v>
      </c>
      <c r="L6" s="173"/>
      <c r="M6" s="158">
        <f t="shared" si="4"/>
        <v>242.25</v>
      </c>
      <c r="N6" s="175"/>
      <c r="O6" s="159">
        <f t="shared" si="5"/>
        <v>155</v>
      </c>
      <c r="P6" s="159">
        <f t="shared" si="6"/>
        <v>65</v>
      </c>
      <c r="Q6" s="159">
        <f t="shared" si="7"/>
        <v>35</v>
      </c>
      <c r="R6" s="159">
        <f t="shared" si="8"/>
        <v>35</v>
      </c>
      <c r="S6" s="159">
        <f t="shared" si="9"/>
        <v>20</v>
      </c>
      <c r="T6" s="159">
        <f t="shared" si="10"/>
        <v>0</v>
      </c>
      <c r="U6" s="159">
        <f t="shared" si="11"/>
        <v>0</v>
      </c>
      <c r="V6" s="159">
        <f t="shared" si="12"/>
        <v>35</v>
      </c>
      <c r="W6" s="159">
        <f t="shared" si="13"/>
        <v>65</v>
      </c>
      <c r="X6" s="159">
        <f t="shared" si="14"/>
        <v>0</v>
      </c>
      <c r="Y6" s="159">
        <f t="shared" si="15"/>
        <v>0</v>
      </c>
      <c r="Z6" s="159">
        <f t="shared" si="16"/>
        <v>35</v>
      </c>
      <c r="AA6" s="159">
        <f t="shared" si="17"/>
        <v>20</v>
      </c>
      <c r="AB6" s="173"/>
      <c r="AC6" s="153">
        <v>2</v>
      </c>
      <c r="AD6" s="152">
        <v>15</v>
      </c>
      <c r="AE6" s="152">
        <v>20</v>
      </c>
      <c r="AF6" s="153">
        <v>35</v>
      </c>
      <c r="AG6" s="169">
        <v>36</v>
      </c>
      <c r="AH6" s="173"/>
      <c r="AI6" s="152">
        <v>2</v>
      </c>
      <c r="AJ6" s="152">
        <v>25</v>
      </c>
      <c r="AK6" s="152">
        <v>40</v>
      </c>
      <c r="AL6" s="152">
        <v>65</v>
      </c>
      <c r="AM6" s="169">
        <v>60</v>
      </c>
      <c r="AN6" s="126"/>
      <c r="AO6" s="152"/>
      <c r="AP6" s="152"/>
      <c r="AQ6" s="152"/>
      <c r="AR6" s="152"/>
      <c r="AS6" s="169"/>
      <c r="AT6" s="126"/>
      <c r="AU6" s="152"/>
      <c r="AV6" s="152"/>
      <c r="AW6" s="152"/>
      <c r="AX6" s="152"/>
      <c r="AY6" s="169"/>
      <c r="AZ6" s="126"/>
      <c r="BA6" s="152">
        <v>2</v>
      </c>
      <c r="BB6" s="152">
        <v>15</v>
      </c>
      <c r="BC6" s="152">
        <v>20</v>
      </c>
      <c r="BD6" s="152">
        <v>35</v>
      </c>
      <c r="BE6" s="169"/>
      <c r="BF6" s="126"/>
      <c r="BG6" s="152">
        <v>2</v>
      </c>
      <c r="BH6" s="152">
        <v>10</v>
      </c>
      <c r="BI6" s="152">
        <v>10</v>
      </c>
      <c r="BJ6" s="152">
        <v>20</v>
      </c>
      <c r="BK6" s="169"/>
      <c r="BL6" s="126"/>
    </row>
    <row r="7" spans="1:73" s="170" customFormat="1" ht="12.75">
      <c r="A7" s="148" t="s">
        <v>245</v>
      </c>
      <c r="B7" s="161" t="s">
        <v>246</v>
      </c>
      <c r="C7" s="161">
        <v>259777</v>
      </c>
      <c r="D7" s="162" t="s">
        <v>3</v>
      </c>
      <c r="E7" s="163">
        <f t="shared" si="0"/>
        <v>55</v>
      </c>
      <c r="F7" s="164">
        <f t="shared" si="1"/>
        <v>48.75</v>
      </c>
      <c r="G7" s="162">
        <f t="shared" si="2"/>
        <v>1</v>
      </c>
      <c r="H7" s="168">
        <v>4</v>
      </c>
      <c r="I7" s="176"/>
      <c r="J7" s="177"/>
      <c r="K7" s="165" t="str">
        <f t="shared" si="3"/>
        <v> </v>
      </c>
      <c r="L7" s="176"/>
      <c r="M7" s="166">
        <f t="shared" si="4"/>
        <v>48.75</v>
      </c>
      <c r="N7" s="178"/>
      <c r="O7" s="167">
        <f t="shared" si="5"/>
        <v>55</v>
      </c>
      <c r="P7" s="167">
        <f t="shared" si="6"/>
        <v>55</v>
      </c>
      <c r="Q7" s="167">
        <f t="shared" si="7"/>
        <v>0</v>
      </c>
      <c r="R7" s="167">
        <f t="shared" si="8"/>
        <v>0</v>
      </c>
      <c r="S7" s="167">
        <f t="shared" si="9"/>
        <v>0</v>
      </c>
      <c r="T7" s="167">
        <f t="shared" si="10"/>
        <v>0</v>
      </c>
      <c r="U7" s="167">
        <f t="shared" si="11"/>
        <v>0</v>
      </c>
      <c r="V7" s="167">
        <f t="shared" si="12"/>
        <v>0</v>
      </c>
      <c r="W7" s="167">
        <f t="shared" si="13"/>
        <v>55</v>
      </c>
      <c r="X7" s="167">
        <f t="shared" si="14"/>
        <v>0</v>
      </c>
      <c r="Y7" s="167">
        <f t="shared" si="15"/>
        <v>0</v>
      </c>
      <c r="Z7" s="167">
        <f t="shared" si="16"/>
        <v>0</v>
      </c>
      <c r="AA7" s="167">
        <f t="shared" si="17"/>
        <v>0</v>
      </c>
      <c r="AB7" s="176"/>
      <c r="AC7" s="162"/>
      <c r="AD7" s="161"/>
      <c r="AE7" s="161"/>
      <c r="AF7" s="162"/>
      <c r="AG7" s="171"/>
      <c r="AH7" s="176"/>
      <c r="AI7" s="161">
        <v>3</v>
      </c>
      <c r="AJ7" s="161">
        <v>25</v>
      </c>
      <c r="AK7" s="161">
        <v>30</v>
      </c>
      <c r="AL7" s="161">
        <v>55</v>
      </c>
      <c r="AM7" s="171">
        <v>48.75</v>
      </c>
      <c r="AN7" s="127"/>
      <c r="AO7" s="161"/>
      <c r="AP7" s="161"/>
      <c r="AQ7" s="161"/>
      <c r="AR7" s="161"/>
      <c r="AS7" s="171"/>
      <c r="AT7" s="127"/>
      <c r="AU7" s="161"/>
      <c r="AV7" s="161"/>
      <c r="AW7" s="161"/>
      <c r="AX7" s="161"/>
      <c r="AY7" s="171"/>
      <c r="AZ7" s="127"/>
      <c r="BA7" s="161"/>
      <c r="BB7" s="161"/>
      <c r="BC7" s="161"/>
      <c r="BD7" s="161"/>
      <c r="BE7" s="171"/>
      <c r="BF7" s="127"/>
      <c r="BG7" s="161"/>
      <c r="BH7" s="161"/>
      <c r="BI7" s="161"/>
      <c r="BJ7" s="161"/>
      <c r="BK7" s="171"/>
      <c r="BL7" s="127"/>
      <c r="BM7" s="172"/>
      <c r="BN7" s="172"/>
      <c r="BO7" s="172"/>
      <c r="BP7" s="172"/>
      <c r="BQ7" s="172"/>
      <c r="BR7" s="172"/>
      <c r="BS7" s="172"/>
      <c r="BT7" s="172"/>
      <c r="BU7" s="172"/>
    </row>
    <row r="8" spans="1:73" s="170" customFormat="1" ht="12.75">
      <c r="A8" s="148" t="s">
        <v>136</v>
      </c>
      <c r="B8" s="161" t="s">
        <v>261</v>
      </c>
      <c r="C8" s="161"/>
      <c r="D8" s="162" t="s">
        <v>3</v>
      </c>
      <c r="E8" s="163">
        <f t="shared" si="0"/>
        <v>45</v>
      </c>
      <c r="F8" s="164">
        <f t="shared" si="1"/>
        <v>49.5</v>
      </c>
      <c r="G8" s="162">
        <f t="shared" si="2"/>
        <v>1</v>
      </c>
      <c r="H8" s="168">
        <v>5</v>
      </c>
      <c r="I8" s="176"/>
      <c r="J8" s="177"/>
      <c r="K8" s="165" t="str">
        <f t="shared" si="3"/>
        <v> </v>
      </c>
      <c r="L8" s="176"/>
      <c r="M8" s="166">
        <f t="shared" si="4"/>
        <v>49.5</v>
      </c>
      <c r="N8" s="178"/>
      <c r="O8" s="167">
        <f t="shared" si="5"/>
        <v>45</v>
      </c>
      <c r="P8" s="167">
        <f t="shared" si="6"/>
        <v>45</v>
      </c>
      <c r="Q8" s="167">
        <f t="shared" si="7"/>
        <v>0</v>
      </c>
      <c r="R8" s="167">
        <f t="shared" si="8"/>
        <v>0</v>
      </c>
      <c r="S8" s="167">
        <f t="shared" si="9"/>
        <v>0</v>
      </c>
      <c r="T8" s="167">
        <f t="shared" si="10"/>
        <v>0</v>
      </c>
      <c r="U8" s="167">
        <f t="shared" si="11"/>
        <v>0</v>
      </c>
      <c r="V8" s="167">
        <f t="shared" si="12"/>
        <v>0</v>
      </c>
      <c r="W8" s="167">
        <f t="shared" si="13"/>
        <v>0</v>
      </c>
      <c r="X8" s="167">
        <f t="shared" si="14"/>
        <v>0</v>
      </c>
      <c r="Y8" s="167">
        <f t="shared" si="15"/>
        <v>45</v>
      </c>
      <c r="Z8" s="167">
        <f t="shared" si="16"/>
        <v>0</v>
      </c>
      <c r="AA8" s="167">
        <f t="shared" si="17"/>
        <v>0</v>
      </c>
      <c r="AB8" s="176"/>
      <c r="AC8" s="162"/>
      <c r="AD8" s="161"/>
      <c r="AE8" s="161"/>
      <c r="AF8" s="162"/>
      <c r="AG8" s="171"/>
      <c r="AH8" s="176"/>
      <c r="AI8" s="161"/>
      <c r="AJ8" s="161"/>
      <c r="AK8" s="161"/>
      <c r="AL8" s="161"/>
      <c r="AM8" s="171"/>
      <c r="AN8" s="127"/>
      <c r="AO8" s="161"/>
      <c r="AP8" s="161"/>
      <c r="AQ8" s="161"/>
      <c r="AR8" s="161"/>
      <c r="AS8" s="171"/>
      <c r="AT8" s="127"/>
      <c r="AU8" s="161">
        <v>1</v>
      </c>
      <c r="AV8" s="161">
        <v>15</v>
      </c>
      <c r="AW8" s="161">
        <v>30</v>
      </c>
      <c r="AX8" s="161">
        <v>45</v>
      </c>
      <c r="AY8" s="171">
        <v>49.5</v>
      </c>
      <c r="AZ8" s="127"/>
      <c r="BA8" s="161"/>
      <c r="BB8" s="161"/>
      <c r="BC8" s="161"/>
      <c r="BD8" s="161"/>
      <c r="BE8" s="171"/>
      <c r="BF8" s="127"/>
      <c r="BG8" s="161"/>
      <c r="BH8" s="161"/>
      <c r="BI8" s="161"/>
      <c r="BJ8" s="161"/>
      <c r="BK8" s="171"/>
      <c r="BL8" s="127"/>
      <c r="BM8" s="172"/>
      <c r="BN8" s="172"/>
      <c r="BO8" s="172"/>
      <c r="BP8" s="172"/>
      <c r="BQ8" s="172"/>
      <c r="BR8" s="172"/>
      <c r="BS8" s="172"/>
      <c r="BT8" s="172"/>
      <c r="BU8" s="172"/>
    </row>
    <row r="9" spans="1:73" s="170" customFormat="1" ht="12.75">
      <c r="A9" s="148" t="s">
        <v>152</v>
      </c>
      <c r="B9" s="161" t="s">
        <v>247</v>
      </c>
      <c r="C9" s="161">
        <v>294406</v>
      </c>
      <c r="D9" s="162" t="s">
        <v>3</v>
      </c>
      <c r="E9" s="163">
        <f t="shared" si="0"/>
        <v>45</v>
      </c>
      <c r="F9" s="164">
        <f t="shared" si="1"/>
        <v>37.5</v>
      </c>
      <c r="G9" s="162">
        <f t="shared" si="2"/>
        <v>1</v>
      </c>
      <c r="H9" s="168">
        <v>6</v>
      </c>
      <c r="I9" s="176"/>
      <c r="J9" s="177"/>
      <c r="K9" s="165" t="str">
        <f t="shared" si="3"/>
        <v> </v>
      </c>
      <c r="L9" s="176"/>
      <c r="M9" s="166">
        <f t="shared" si="4"/>
        <v>37.5</v>
      </c>
      <c r="N9" s="178"/>
      <c r="O9" s="167">
        <f t="shared" si="5"/>
        <v>45</v>
      </c>
      <c r="P9" s="167">
        <f t="shared" si="6"/>
        <v>45</v>
      </c>
      <c r="Q9" s="167">
        <f t="shared" si="7"/>
        <v>0</v>
      </c>
      <c r="R9" s="167">
        <f t="shared" si="8"/>
        <v>0</v>
      </c>
      <c r="S9" s="167">
        <f t="shared" si="9"/>
        <v>0</v>
      </c>
      <c r="T9" s="167">
        <f t="shared" si="10"/>
        <v>0</v>
      </c>
      <c r="U9" s="167">
        <f t="shared" si="11"/>
        <v>0</v>
      </c>
      <c r="V9" s="167">
        <f t="shared" si="12"/>
        <v>0</v>
      </c>
      <c r="W9" s="167">
        <f t="shared" si="13"/>
        <v>45</v>
      </c>
      <c r="X9" s="167">
        <f t="shared" si="14"/>
        <v>0</v>
      </c>
      <c r="Y9" s="167">
        <f t="shared" si="15"/>
        <v>0</v>
      </c>
      <c r="Z9" s="167">
        <f t="shared" si="16"/>
        <v>0</v>
      </c>
      <c r="AA9" s="167">
        <f t="shared" si="17"/>
        <v>0</v>
      </c>
      <c r="AB9" s="176"/>
      <c r="AC9" s="162"/>
      <c r="AD9" s="161"/>
      <c r="AE9" s="161"/>
      <c r="AF9" s="162"/>
      <c r="AG9" s="171"/>
      <c r="AH9" s="176"/>
      <c r="AI9" s="161">
        <v>4</v>
      </c>
      <c r="AJ9" s="161">
        <v>25</v>
      </c>
      <c r="AK9" s="161">
        <v>20</v>
      </c>
      <c r="AL9" s="161">
        <v>45</v>
      </c>
      <c r="AM9" s="171">
        <v>37.5</v>
      </c>
      <c r="AN9" s="127"/>
      <c r="AO9" s="161"/>
      <c r="AP9" s="161"/>
      <c r="AQ9" s="161"/>
      <c r="AR9" s="161"/>
      <c r="AS9" s="171"/>
      <c r="AT9" s="127"/>
      <c r="AU9" s="161"/>
      <c r="AV9" s="161"/>
      <c r="AW9" s="161"/>
      <c r="AX9" s="161"/>
      <c r="AY9" s="171"/>
      <c r="AZ9" s="127"/>
      <c r="BA9" s="161"/>
      <c r="BB9" s="161"/>
      <c r="BC9" s="161"/>
      <c r="BD9" s="161"/>
      <c r="BE9" s="171"/>
      <c r="BF9" s="127"/>
      <c r="BG9" s="161"/>
      <c r="BH9" s="161"/>
      <c r="BI9" s="161"/>
      <c r="BJ9" s="161"/>
      <c r="BK9" s="171"/>
      <c r="BL9" s="127"/>
      <c r="BM9" s="172"/>
      <c r="BN9" s="172"/>
      <c r="BO9" s="172"/>
      <c r="BP9" s="172"/>
      <c r="BQ9" s="172"/>
      <c r="BR9" s="172"/>
      <c r="BS9" s="172"/>
      <c r="BT9" s="172"/>
      <c r="BU9" s="172"/>
    </row>
    <row r="10" spans="1:73" s="170" customFormat="1" ht="12.75">
      <c r="A10" s="148" t="s">
        <v>262</v>
      </c>
      <c r="B10" s="161" t="s">
        <v>261</v>
      </c>
      <c r="C10" s="161"/>
      <c r="D10" s="162" t="s">
        <v>3</v>
      </c>
      <c r="E10" s="163">
        <f t="shared" si="0"/>
        <v>35</v>
      </c>
      <c r="F10" s="164">
        <f t="shared" si="1"/>
        <v>36</v>
      </c>
      <c r="G10" s="162">
        <f t="shared" si="2"/>
        <v>1</v>
      </c>
      <c r="H10" s="168">
        <v>7</v>
      </c>
      <c r="I10" s="176"/>
      <c r="J10" s="177"/>
      <c r="K10" s="165" t="str">
        <f t="shared" si="3"/>
        <v> </v>
      </c>
      <c r="L10" s="176"/>
      <c r="M10" s="166">
        <f t="shared" si="4"/>
        <v>36</v>
      </c>
      <c r="N10" s="178"/>
      <c r="O10" s="167">
        <f t="shared" si="5"/>
        <v>35</v>
      </c>
      <c r="P10" s="167">
        <f t="shared" si="6"/>
        <v>35</v>
      </c>
      <c r="Q10" s="167">
        <f t="shared" si="7"/>
        <v>0</v>
      </c>
      <c r="R10" s="167">
        <f t="shared" si="8"/>
        <v>0</v>
      </c>
      <c r="S10" s="167">
        <f t="shared" si="9"/>
        <v>0</v>
      </c>
      <c r="T10" s="167">
        <f t="shared" si="10"/>
        <v>0</v>
      </c>
      <c r="U10" s="167">
        <f t="shared" si="11"/>
        <v>0</v>
      </c>
      <c r="V10" s="167">
        <f t="shared" si="12"/>
        <v>0</v>
      </c>
      <c r="W10" s="167">
        <f t="shared" si="13"/>
        <v>0</v>
      </c>
      <c r="X10" s="167">
        <f t="shared" si="14"/>
        <v>0</v>
      </c>
      <c r="Y10" s="167">
        <f t="shared" si="15"/>
        <v>35</v>
      </c>
      <c r="Z10" s="167">
        <f t="shared" si="16"/>
        <v>0</v>
      </c>
      <c r="AA10" s="167">
        <f t="shared" si="17"/>
        <v>0</v>
      </c>
      <c r="AB10" s="176"/>
      <c r="AC10" s="162"/>
      <c r="AD10" s="161"/>
      <c r="AE10" s="161"/>
      <c r="AF10" s="162"/>
      <c r="AG10" s="171"/>
      <c r="AH10" s="176"/>
      <c r="AI10" s="161"/>
      <c r="AJ10" s="161"/>
      <c r="AK10" s="161"/>
      <c r="AL10" s="161"/>
      <c r="AM10" s="171"/>
      <c r="AN10" s="127"/>
      <c r="AO10" s="161"/>
      <c r="AP10" s="161"/>
      <c r="AQ10" s="161"/>
      <c r="AR10" s="161"/>
      <c r="AS10" s="171"/>
      <c r="AT10" s="127"/>
      <c r="AU10" s="161">
        <v>2</v>
      </c>
      <c r="AV10" s="161">
        <v>15</v>
      </c>
      <c r="AW10" s="161">
        <v>20</v>
      </c>
      <c r="AX10" s="161">
        <v>35</v>
      </c>
      <c r="AY10" s="171">
        <v>36</v>
      </c>
      <c r="AZ10" s="127"/>
      <c r="BA10" s="161"/>
      <c r="BB10" s="161"/>
      <c r="BC10" s="161"/>
      <c r="BD10" s="161"/>
      <c r="BE10" s="171"/>
      <c r="BF10" s="127"/>
      <c r="BG10" s="161"/>
      <c r="BH10" s="161"/>
      <c r="BI10" s="161"/>
      <c r="BJ10" s="161"/>
      <c r="BK10" s="171"/>
      <c r="BL10" s="127"/>
      <c r="BM10" s="172"/>
      <c r="BN10" s="172"/>
      <c r="BO10" s="172"/>
      <c r="BP10" s="172"/>
      <c r="BQ10" s="172"/>
      <c r="BR10" s="172"/>
      <c r="BS10" s="172"/>
      <c r="BT10" s="172"/>
      <c r="BU10" s="172"/>
    </row>
    <row r="11" spans="1:73" s="170" customFormat="1" ht="12.75">
      <c r="A11" s="148" t="s">
        <v>136</v>
      </c>
      <c r="B11" s="161" t="s">
        <v>137</v>
      </c>
      <c r="C11" s="161">
        <v>236435</v>
      </c>
      <c r="D11" s="162" t="s">
        <v>3</v>
      </c>
      <c r="E11" s="163">
        <f t="shared" si="0"/>
        <v>25</v>
      </c>
      <c r="F11" s="164">
        <f t="shared" si="1"/>
        <v>29.25</v>
      </c>
      <c r="G11" s="162">
        <f t="shared" si="2"/>
        <v>1</v>
      </c>
      <c r="H11" s="168">
        <v>8</v>
      </c>
      <c r="I11" s="127"/>
      <c r="J11" s="171"/>
      <c r="K11" s="165" t="str">
        <f t="shared" si="3"/>
        <v> </v>
      </c>
      <c r="L11" s="127"/>
      <c r="M11" s="166">
        <f t="shared" si="4"/>
        <v>29.25</v>
      </c>
      <c r="N11" s="127"/>
      <c r="O11" s="167">
        <f t="shared" si="5"/>
        <v>25</v>
      </c>
      <c r="P11" s="167">
        <f t="shared" si="6"/>
        <v>25</v>
      </c>
      <c r="Q11" s="167">
        <f t="shared" si="7"/>
        <v>0</v>
      </c>
      <c r="R11" s="167">
        <f t="shared" si="8"/>
        <v>0</v>
      </c>
      <c r="S11" s="167">
        <f t="shared" si="9"/>
        <v>0</v>
      </c>
      <c r="T11" s="167">
        <f t="shared" si="10"/>
        <v>0</v>
      </c>
      <c r="U11" s="167">
        <f t="shared" si="11"/>
        <v>0</v>
      </c>
      <c r="V11" s="167">
        <f t="shared" si="12"/>
        <v>25</v>
      </c>
      <c r="W11" s="167">
        <f t="shared" si="13"/>
        <v>0</v>
      </c>
      <c r="X11" s="167">
        <f t="shared" si="14"/>
        <v>0</v>
      </c>
      <c r="Y11" s="167">
        <f t="shared" si="15"/>
        <v>0</v>
      </c>
      <c r="Z11" s="167">
        <f t="shared" si="16"/>
        <v>0</v>
      </c>
      <c r="AA11" s="167">
        <f t="shared" si="17"/>
        <v>0</v>
      </c>
      <c r="AB11" s="127"/>
      <c r="AC11" s="162">
        <v>3</v>
      </c>
      <c r="AD11" s="161">
        <v>15</v>
      </c>
      <c r="AE11" s="161">
        <v>10</v>
      </c>
      <c r="AF11" s="162">
        <v>25</v>
      </c>
      <c r="AG11" s="171">
        <v>29.25</v>
      </c>
      <c r="AH11" s="127"/>
      <c r="AI11" s="161"/>
      <c r="AJ11" s="161"/>
      <c r="AK11" s="161"/>
      <c r="AL11" s="161"/>
      <c r="AM11" s="171"/>
      <c r="AN11" s="127"/>
      <c r="AO11" s="161"/>
      <c r="AP11" s="161"/>
      <c r="AQ11" s="161"/>
      <c r="AR11" s="161"/>
      <c r="AS11" s="171"/>
      <c r="AT11" s="127"/>
      <c r="AU11" s="161"/>
      <c r="AV11" s="161"/>
      <c r="AW11" s="161"/>
      <c r="AX11" s="161"/>
      <c r="AY11" s="171"/>
      <c r="AZ11" s="127"/>
      <c r="BA11" s="161"/>
      <c r="BB11" s="161"/>
      <c r="BC11" s="161"/>
      <c r="BD11" s="161"/>
      <c r="BE11" s="171"/>
      <c r="BF11" s="127"/>
      <c r="BG11" s="161"/>
      <c r="BH11" s="161"/>
      <c r="BI11" s="161"/>
      <c r="BJ11" s="161"/>
      <c r="BK11" s="171"/>
      <c r="BL11" s="127"/>
      <c r="BM11" s="172"/>
      <c r="BN11" s="172"/>
      <c r="BO11" s="172"/>
      <c r="BP11" s="172"/>
      <c r="BQ11" s="172"/>
      <c r="BR11" s="172"/>
      <c r="BS11" s="172"/>
      <c r="BT11" s="172"/>
      <c r="BU11" s="172"/>
    </row>
    <row r="12" spans="1:64" s="145" customFormat="1" ht="12.75">
      <c r="A12" s="126" t="s">
        <v>5</v>
      </c>
      <c r="B12" s="128"/>
      <c r="C12" s="128"/>
      <c r="D12" s="138"/>
      <c r="E12" s="139"/>
      <c r="F12" s="140">
        <f t="shared" si="1"/>
        <v>0</v>
      </c>
      <c r="G12" s="141"/>
      <c r="H12" s="138"/>
      <c r="I12" s="128"/>
      <c r="J12" s="142"/>
      <c r="K12" s="70" t="str">
        <f t="shared" si="3"/>
        <v> </v>
      </c>
      <c r="L12" s="128"/>
      <c r="M12" s="142"/>
      <c r="N12" s="128"/>
      <c r="O12" s="143">
        <f t="shared" si="5"/>
        <v>0</v>
      </c>
      <c r="P12" s="143">
        <f t="shared" si="6"/>
        <v>0</v>
      </c>
      <c r="Q12" s="143">
        <f t="shared" si="7"/>
        <v>0</v>
      </c>
      <c r="R12" s="143">
        <f t="shared" si="8"/>
        <v>0</v>
      </c>
      <c r="S12" s="143">
        <f t="shared" si="9"/>
        <v>0</v>
      </c>
      <c r="T12" s="143">
        <f t="shared" si="10"/>
        <v>0</v>
      </c>
      <c r="U12" s="143">
        <f t="shared" si="11"/>
        <v>0</v>
      </c>
      <c r="V12" s="143">
        <f t="shared" si="12"/>
        <v>0</v>
      </c>
      <c r="W12" s="143">
        <f t="shared" si="13"/>
        <v>0</v>
      </c>
      <c r="X12" s="143">
        <f t="shared" si="14"/>
        <v>0</v>
      </c>
      <c r="Y12" s="143">
        <f t="shared" si="15"/>
        <v>0</v>
      </c>
      <c r="Z12" s="143">
        <f t="shared" si="16"/>
        <v>0</v>
      </c>
      <c r="AA12" s="143">
        <f t="shared" si="17"/>
        <v>0</v>
      </c>
      <c r="AB12" s="128"/>
      <c r="AC12" s="141"/>
      <c r="AD12" s="136"/>
      <c r="AE12" s="141"/>
      <c r="AF12" s="141"/>
      <c r="AG12" s="142"/>
      <c r="AH12" s="128"/>
      <c r="AI12" s="128"/>
      <c r="AJ12" s="128"/>
      <c r="AK12" s="128"/>
      <c r="AL12" s="136"/>
      <c r="AM12" s="144"/>
      <c r="AN12" s="128"/>
      <c r="AO12" s="128"/>
      <c r="AP12" s="128"/>
      <c r="AQ12" s="128"/>
      <c r="AR12" s="136"/>
      <c r="AS12" s="142"/>
      <c r="AT12" s="128"/>
      <c r="AU12" s="128"/>
      <c r="AV12" s="128"/>
      <c r="AW12" s="128"/>
      <c r="AX12" s="136"/>
      <c r="AY12" s="144"/>
      <c r="AZ12" s="128"/>
      <c r="BA12" s="128"/>
      <c r="BB12" s="128"/>
      <c r="BC12" s="128"/>
      <c r="BD12" s="136"/>
      <c r="BE12" s="144"/>
      <c r="BF12" s="128"/>
      <c r="BG12" s="128"/>
      <c r="BH12" s="128"/>
      <c r="BI12" s="128"/>
      <c r="BJ12" s="136"/>
      <c r="BK12" s="144"/>
      <c r="BL12" s="128"/>
    </row>
    <row r="13" spans="1:73" s="58" customFormat="1" ht="12.75">
      <c r="A13" s="148" t="s">
        <v>152</v>
      </c>
      <c r="B13" s="20" t="s">
        <v>272</v>
      </c>
      <c r="C13" s="20"/>
      <c r="D13" s="27" t="s">
        <v>5</v>
      </c>
      <c r="E13" s="59">
        <f>SUM(P13:U13)</f>
        <v>30</v>
      </c>
      <c r="F13" s="53">
        <f t="shared" si="1"/>
        <v>0</v>
      </c>
      <c r="G13" s="27">
        <f>COUNTA(AC13,AI13,AO13,AU13,BA13,BG13)</f>
        <v>2</v>
      </c>
      <c r="H13" s="27">
        <v>1</v>
      </c>
      <c r="I13" s="67"/>
      <c r="J13" s="46"/>
      <c r="K13" s="77" t="str">
        <f t="shared" si="3"/>
        <v> </v>
      </c>
      <c r="L13" s="67"/>
      <c r="M13" s="40">
        <f>J13+F13</f>
        <v>0</v>
      </c>
      <c r="N13" s="67"/>
      <c r="O13" s="56">
        <f t="shared" si="5"/>
        <v>30</v>
      </c>
      <c r="P13" s="56">
        <f t="shared" si="6"/>
        <v>15</v>
      </c>
      <c r="Q13" s="56">
        <f t="shared" si="7"/>
        <v>15</v>
      </c>
      <c r="R13" s="56">
        <f t="shared" si="8"/>
        <v>0</v>
      </c>
      <c r="S13" s="56">
        <f t="shared" si="9"/>
        <v>0</v>
      </c>
      <c r="T13" s="56">
        <f t="shared" si="10"/>
        <v>0</v>
      </c>
      <c r="U13" s="56">
        <f t="shared" si="11"/>
        <v>0</v>
      </c>
      <c r="V13" s="56">
        <f t="shared" si="12"/>
        <v>0</v>
      </c>
      <c r="W13" s="56">
        <f t="shared" si="13"/>
        <v>0</v>
      </c>
      <c r="X13" s="56">
        <f t="shared" si="14"/>
        <v>0</v>
      </c>
      <c r="Y13" s="56">
        <f t="shared" si="15"/>
        <v>0</v>
      </c>
      <c r="Z13" s="56">
        <f t="shared" si="16"/>
        <v>15</v>
      </c>
      <c r="AA13" s="56">
        <f t="shared" si="17"/>
        <v>15</v>
      </c>
      <c r="AB13" s="67"/>
      <c r="AC13" s="27"/>
      <c r="AD13" s="20"/>
      <c r="AE13" s="27"/>
      <c r="AF13" s="27"/>
      <c r="AG13" s="119"/>
      <c r="AH13" s="67"/>
      <c r="AI13" s="20"/>
      <c r="AJ13" s="20"/>
      <c r="AK13" s="20"/>
      <c r="AL13" s="39"/>
      <c r="AM13" s="46"/>
      <c r="AN13" s="67"/>
      <c r="AO13" s="20"/>
      <c r="AP13" s="20"/>
      <c r="AQ13" s="20"/>
      <c r="AR13" s="39"/>
      <c r="AS13" s="46"/>
      <c r="AT13" s="67"/>
      <c r="AU13" s="20"/>
      <c r="AV13" s="20"/>
      <c r="AW13" s="20"/>
      <c r="AX13" s="20"/>
      <c r="AY13" s="46"/>
      <c r="AZ13" s="67"/>
      <c r="BA13" s="20">
        <v>1</v>
      </c>
      <c r="BB13" s="20">
        <v>5</v>
      </c>
      <c r="BC13" s="20">
        <v>10</v>
      </c>
      <c r="BD13" s="20">
        <v>15</v>
      </c>
      <c r="BE13" s="46"/>
      <c r="BF13" s="67"/>
      <c r="BG13" s="20">
        <v>1</v>
      </c>
      <c r="BH13" s="20">
        <v>5</v>
      </c>
      <c r="BI13" s="20">
        <v>10</v>
      </c>
      <c r="BJ13" s="20">
        <v>15</v>
      </c>
      <c r="BK13" s="46"/>
      <c r="BL13" s="67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64" ht="12.75">
      <c r="A14" s="148" t="s">
        <v>274</v>
      </c>
      <c r="B14" s="3" t="s">
        <v>272</v>
      </c>
      <c r="C14" s="3"/>
      <c r="D14" s="123" t="s">
        <v>5</v>
      </c>
      <c r="E14" s="59">
        <f>SUM(P14:U14)</f>
        <v>0</v>
      </c>
      <c r="F14" s="53">
        <f t="shared" si="1"/>
        <v>0</v>
      </c>
      <c r="G14" s="27">
        <f>COUNTA(AC14,AI14,AO14,AU14,BA14,BG14)</f>
        <v>0</v>
      </c>
      <c r="H14" s="63">
        <v>2</v>
      </c>
      <c r="I14" s="67"/>
      <c r="J14" s="46"/>
      <c r="K14" s="77" t="str">
        <f t="shared" si="3"/>
        <v> </v>
      </c>
      <c r="L14" s="67"/>
      <c r="M14" s="40">
        <f>J14+F14</f>
        <v>0</v>
      </c>
      <c r="N14" s="67"/>
      <c r="O14" s="56">
        <f t="shared" si="5"/>
        <v>0</v>
      </c>
      <c r="P14" s="56">
        <f t="shared" si="6"/>
        <v>0</v>
      </c>
      <c r="Q14" s="56">
        <f t="shared" si="7"/>
        <v>0</v>
      </c>
      <c r="R14" s="56">
        <f t="shared" si="8"/>
        <v>0</v>
      </c>
      <c r="S14" s="56">
        <f t="shared" si="9"/>
        <v>0</v>
      </c>
      <c r="T14" s="56">
        <f t="shared" si="10"/>
        <v>0</v>
      </c>
      <c r="U14" s="56">
        <f t="shared" si="11"/>
        <v>0</v>
      </c>
      <c r="V14" s="56">
        <f t="shared" si="12"/>
        <v>0</v>
      </c>
      <c r="W14" s="56">
        <f t="shared" si="13"/>
        <v>0</v>
      </c>
      <c r="X14" s="56">
        <f t="shared" si="14"/>
        <v>0</v>
      </c>
      <c r="Y14" s="56">
        <f t="shared" si="15"/>
        <v>0</v>
      </c>
      <c r="Z14" s="56">
        <f t="shared" si="16"/>
        <v>0</v>
      </c>
      <c r="AA14" s="56">
        <f t="shared" si="17"/>
        <v>0</v>
      </c>
      <c r="AB14" s="67"/>
      <c r="AC14" s="76"/>
      <c r="AD14" s="39"/>
      <c r="AE14" s="39"/>
      <c r="AF14" s="27"/>
      <c r="AG14" s="119"/>
      <c r="AH14" s="67"/>
      <c r="AI14" s="39"/>
      <c r="AJ14" s="39"/>
      <c r="AK14" s="39"/>
      <c r="AL14" s="39"/>
      <c r="AM14" s="119"/>
      <c r="AN14" s="67"/>
      <c r="AO14" s="39"/>
      <c r="AP14" s="39"/>
      <c r="AQ14" s="39"/>
      <c r="AR14" s="39"/>
      <c r="AS14" s="119"/>
      <c r="AT14" s="67"/>
      <c r="AU14" s="20"/>
      <c r="AV14" s="20"/>
      <c r="AW14" s="20"/>
      <c r="AX14" s="20"/>
      <c r="AY14" s="46"/>
      <c r="AZ14" s="67"/>
      <c r="BA14" s="20"/>
      <c r="BB14" s="20"/>
      <c r="BC14" s="20"/>
      <c r="BD14" s="20"/>
      <c r="BE14" s="46"/>
      <c r="BF14" s="67"/>
      <c r="BG14" s="20"/>
      <c r="BH14" s="20"/>
      <c r="BI14" s="20"/>
      <c r="BJ14" s="20"/>
      <c r="BK14" s="46"/>
      <c r="BL14" s="67"/>
    </row>
    <row r="15" spans="1:64" s="145" customFormat="1" ht="12.75">
      <c r="A15" s="126" t="s">
        <v>6</v>
      </c>
      <c r="B15" s="128"/>
      <c r="C15" s="128"/>
      <c r="D15" s="138"/>
      <c r="E15" s="139"/>
      <c r="F15" s="140">
        <f t="shared" si="1"/>
        <v>0</v>
      </c>
      <c r="G15" s="141"/>
      <c r="H15" s="138"/>
      <c r="I15" s="128"/>
      <c r="J15" s="142"/>
      <c r="K15" s="70" t="str">
        <f t="shared" si="3"/>
        <v> </v>
      </c>
      <c r="L15" s="128"/>
      <c r="M15" s="142"/>
      <c r="N15" s="128"/>
      <c r="O15" s="143">
        <f t="shared" si="5"/>
        <v>0</v>
      </c>
      <c r="P15" s="143">
        <f t="shared" si="6"/>
        <v>0</v>
      </c>
      <c r="Q15" s="143">
        <f t="shared" si="7"/>
        <v>0</v>
      </c>
      <c r="R15" s="143">
        <f t="shared" si="8"/>
        <v>0</v>
      </c>
      <c r="S15" s="143">
        <f t="shared" si="9"/>
        <v>0</v>
      </c>
      <c r="T15" s="143">
        <f t="shared" si="10"/>
        <v>0</v>
      </c>
      <c r="U15" s="143">
        <f t="shared" si="11"/>
        <v>0</v>
      </c>
      <c r="V15" s="143">
        <f t="shared" si="12"/>
        <v>0</v>
      </c>
      <c r="W15" s="143">
        <f t="shared" si="13"/>
        <v>0</v>
      </c>
      <c r="X15" s="143">
        <f t="shared" si="14"/>
        <v>0</v>
      </c>
      <c r="Y15" s="143">
        <f t="shared" si="15"/>
        <v>0</v>
      </c>
      <c r="Z15" s="143">
        <f t="shared" si="16"/>
        <v>0</v>
      </c>
      <c r="AA15" s="143">
        <f t="shared" si="17"/>
        <v>0</v>
      </c>
      <c r="AB15" s="128"/>
      <c r="AC15" s="141"/>
      <c r="AD15" s="136"/>
      <c r="AE15" s="141"/>
      <c r="AF15" s="141"/>
      <c r="AG15" s="142"/>
      <c r="AH15" s="128"/>
      <c r="AI15" s="128"/>
      <c r="AJ15" s="128"/>
      <c r="AK15" s="128"/>
      <c r="AL15" s="136"/>
      <c r="AM15" s="144"/>
      <c r="AN15" s="128"/>
      <c r="AO15" s="128"/>
      <c r="AP15" s="128"/>
      <c r="AQ15" s="128"/>
      <c r="AR15" s="136"/>
      <c r="AS15" s="142"/>
      <c r="AT15" s="128"/>
      <c r="AU15" s="128"/>
      <c r="AV15" s="128"/>
      <c r="AW15" s="128"/>
      <c r="AX15" s="136"/>
      <c r="AY15" s="144"/>
      <c r="AZ15" s="128"/>
      <c r="BA15" s="128"/>
      <c r="BB15" s="128"/>
      <c r="BC15" s="128"/>
      <c r="BD15" s="136"/>
      <c r="BE15" s="144"/>
      <c r="BF15" s="128"/>
      <c r="BG15" s="128"/>
      <c r="BH15" s="128"/>
      <c r="BI15" s="128"/>
      <c r="BJ15" s="136"/>
      <c r="BK15" s="144"/>
      <c r="BL15" s="128"/>
    </row>
    <row r="16" spans="1:64" ht="12.75">
      <c r="A16" s="148"/>
      <c r="B16" s="20"/>
      <c r="C16" s="20"/>
      <c r="D16" s="27" t="s">
        <v>6</v>
      </c>
      <c r="E16" s="59">
        <f>SUM(P16:U16)</f>
        <v>0</v>
      </c>
      <c r="F16" s="53">
        <f t="shared" si="1"/>
        <v>0</v>
      </c>
      <c r="G16" s="27">
        <f>COUNTA(AC16,AI16,AO16,AU16,BA16,BG16)</f>
        <v>0</v>
      </c>
      <c r="H16" s="27"/>
      <c r="I16" s="67"/>
      <c r="J16" s="46"/>
      <c r="K16" s="77" t="str">
        <f t="shared" si="3"/>
        <v> </v>
      </c>
      <c r="L16" s="67"/>
      <c r="M16" s="40">
        <f>J16+F16</f>
        <v>0</v>
      </c>
      <c r="N16" s="67"/>
      <c r="O16" s="56">
        <f t="shared" si="5"/>
        <v>0</v>
      </c>
      <c r="P16" s="56">
        <f t="shared" si="6"/>
        <v>0</v>
      </c>
      <c r="Q16" s="56">
        <f t="shared" si="7"/>
        <v>0</v>
      </c>
      <c r="R16" s="56">
        <f t="shared" si="8"/>
        <v>0</v>
      </c>
      <c r="S16" s="56">
        <f t="shared" si="9"/>
        <v>0</v>
      </c>
      <c r="T16" s="56">
        <f t="shared" si="10"/>
        <v>0</v>
      </c>
      <c r="U16" s="56">
        <f t="shared" si="11"/>
        <v>0</v>
      </c>
      <c r="V16" s="56">
        <f t="shared" si="12"/>
        <v>0</v>
      </c>
      <c r="W16" s="56">
        <f t="shared" si="13"/>
        <v>0</v>
      </c>
      <c r="X16" s="56">
        <f t="shared" si="14"/>
        <v>0</v>
      </c>
      <c r="Y16" s="56">
        <f t="shared" si="15"/>
        <v>0</v>
      </c>
      <c r="Z16" s="56">
        <f t="shared" si="16"/>
        <v>0</v>
      </c>
      <c r="AA16" s="56">
        <f t="shared" si="17"/>
        <v>0</v>
      </c>
      <c r="AB16" s="67"/>
      <c r="AC16" s="27"/>
      <c r="AD16" s="20"/>
      <c r="AE16" s="27"/>
      <c r="AF16" s="27"/>
      <c r="AG16" s="119"/>
      <c r="AH16" s="67"/>
      <c r="AI16" s="20"/>
      <c r="AJ16" s="20"/>
      <c r="AK16" s="20"/>
      <c r="AL16" s="39"/>
      <c r="AM16" s="46"/>
      <c r="AN16" s="67"/>
      <c r="AO16" s="20"/>
      <c r="AP16" s="20"/>
      <c r="AQ16" s="20"/>
      <c r="AR16" s="39"/>
      <c r="AS16" s="46"/>
      <c r="AT16" s="67"/>
      <c r="AU16" s="20"/>
      <c r="AV16" s="20"/>
      <c r="AW16" s="20"/>
      <c r="AX16" s="20"/>
      <c r="AY16" s="46"/>
      <c r="AZ16" s="67"/>
      <c r="BA16" s="20"/>
      <c r="BB16" s="20"/>
      <c r="BC16" s="20"/>
      <c r="BD16" s="20"/>
      <c r="BE16" s="46"/>
      <c r="BF16" s="67"/>
      <c r="BG16" s="20"/>
      <c r="BH16" s="20"/>
      <c r="BI16" s="20"/>
      <c r="BJ16" s="20"/>
      <c r="BK16" s="46"/>
      <c r="BL16" s="67"/>
    </row>
    <row r="17" spans="1:64" s="145" customFormat="1" ht="12.75">
      <c r="A17" s="126" t="s">
        <v>1</v>
      </c>
      <c r="B17" s="128"/>
      <c r="C17" s="128"/>
      <c r="D17" s="138"/>
      <c r="E17" s="139"/>
      <c r="F17" s="140">
        <f t="shared" si="1"/>
        <v>0</v>
      </c>
      <c r="G17" s="141"/>
      <c r="H17" s="138"/>
      <c r="I17" s="128"/>
      <c r="J17" s="142"/>
      <c r="K17" s="70" t="str">
        <f t="shared" si="3"/>
        <v> </v>
      </c>
      <c r="L17" s="128"/>
      <c r="M17" s="142"/>
      <c r="N17" s="144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>
        <f t="shared" si="15"/>
        <v>0</v>
      </c>
      <c r="Z17" s="143">
        <f t="shared" si="16"/>
        <v>0</v>
      </c>
      <c r="AA17" s="143">
        <f t="shared" si="17"/>
        <v>0</v>
      </c>
      <c r="AB17" s="128"/>
      <c r="AC17" s="141"/>
      <c r="AD17" s="141"/>
      <c r="AE17" s="141"/>
      <c r="AF17" s="141"/>
      <c r="AG17" s="142"/>
      <c r="AH17" s="138"/>
      <c r="AI17" s="138"/>
      <c r="AJ17" s="138"/>
      <c r="AK17" s="138"/>
      <c r="AL17" s="136"/>
      <c r="AM17" s="146"/>
      <c r="AN17" s="128"/>
      <c r="AO17" s="138"/>
      <c r="AP17" s="128"/>
      <c r="AQ17" s="128"/>
      <c r="AR17" s="136"/>
      <c r="AS17" s="142"/>
      <c r="AT17" s="128"/>
      <c r="AU17" s="128"/>
      <c r="AV17" s="128"/>
      <c r="AW17" s="128"/>
      <c r="AX17" s="136"/>
      <c r="AY17" s="144"/>
      <c r="AZ17" s="128"/>
      <c r="BA17" s="128"/>
      <c r="BB17" s="128"/>
      <c r="BC17" s="128"/>
      <c r="BD17" s="136"/>
      <c r="BE17" s="144"/>
      <c r="BF17" s="128"/>
      <c r="BG17" s="128"/>
      <c r="BH17" s="128"/>
      <c r="BI17" s="128"/>
      <c r="BJ17" s="136"/>
      <c r="BK17" s="144"/>
      <c r="BL17" s="128"/>
    </row>
    <row r="18" spans="1:64" s="170" customFormat="1" ht="12.75">
      <c r="A18" s="147" t="s">
        <v>140</v>
      </c>
      <c r="B18" s="152" t="s">
        <v>141</v>
      </c>
      <c r="C18" s="152">
        <v>217346</v>
      </c>
      <c r="D18" s="153" t="s">
        <v>1</v>
      </c>
      <c r="E18" s="154">
        <f aca="true" t="shared" si="18" ref="E18:E24">SUM(P18:U18)</f>
        <v>210</v>
      </c>
      <c r="F18" s="155">
        <f t="shared" si="1"/>
        <v>84</v>
      </c>
      <c r="G18" s="153">
        <f aca="true" t="shared" si="19" ref="G18:G24">COUNTA(AC18,AI18,AO18,AU18,BA18,BG18)</f>
        <v>4</v>
      </c>
      <c r="H18" s="153">
        <v>1</v>
      </c>
      <c r="I18" s="126"/>
      <c r="J18" s="169">
        <v>168</v>
      </c>
      <c r="K18" s="156" t="str">
        <f t="shared" si="3"/>
        <v>$</v>
      </c>
      <c r="L18" s="126"/>
      <c r="M18" s="158">
        <f aca="true" t="shared" si="20" ref="M18:M24">J18+F18</f>
        <v>252</v>
      </c>
      <c r="N18" s="126"/>
      <c r="O18" s="159">
        <f aca="true" t="shared" si="21" ref="O18:O24">SUM(V18:AA18)</f>
        <v>210</v>
      </c>
      <c r="P18" s="159">
        <f aca="true" t="shared" si="22" ref="P18:P24">LARGE(V18:AA18,1)</f>
        <v>65</v>
      </c>
      <c r="Q18" s="159">
        <f aca="true" t="shared" si="23" ref="Q18:Q24">LARGE(V18:AA18,2)</f>
        <v>65</v>
      </c>
      <c r="R18" s="159">
        <f aca="true" t="shared" si="24" ref="R18:R24">LARGE(V18:AA18,3)</f>
        <v>60</v>
      </c>
      <c r="S18" s="159">
        <f aca="true" t="shared" si="25" ref="S18:S24">LARGE(V18:AA18,4)</f>
        <v>20</v>
      </c>
      <c r="T18" s="159">
        <f aca="true" t="shared" si="26" ref="T18:T24">LARGE(V18:AA18,5)</f>
        <v>0</v>
      </c>
      <c r="U18" s="159">
        <f aca="true" t="shared" si="27" ref="U18:U24">LARGE(V18:AA18,6)</f>
        <v>0</v>
      </c>
      <c r="V18" s="159">
        <f aca="true" t="shared" si="28" ref="V18:V24">AF18</f>
        <v>0</v>
      </c>
      <c r="W18" s="159">
        <f aca="true" t="shared" si="29" ref="W18:W24">AL18</f>
        <v>65</v>
      </c>
      <c r="X18" s="159">
        <f aca="true" t="shared" si="30" ref="X18:X24">AR18</f>
        <v>0</v>
      </c>
      <c r="Y18" s="159">
        <f t="shared" si="15"/>
        <v>20</v>
      </c>
      <c r="Z18" s="159">
        <f t="shared" si="16"/>
        <v>65</v>
      </c>
      <c r="AA18" s="159">
        <f t="shared" si="17"/>
        <v>60</v>
      </c>
      <c r="AB18" s="126"/>
      <c r="AC18" s="153"/>
      <c r="AD18" s="152"/>
      <c r="AE18" s="152"/>
      <c r="AF18" s="153"/>
      <c r="AG18" s="169"/>
      <c r="AH18" s="126"/>
      <c r="AI18" s="152">
        <v>2</v>
      </c>
      <c r="AJ18" s="152">
        <v>25</v>
      </c>
      <c r="AK18" s="152">
        <v>40</v>
      </c>
      <c r="AL18" s="152">
        <v>65</v>
      </c>
      <c r="AM18" s="169">
        <v>60</v>
      </c>
      <c r="AN18" s="126"/>
      <c r="AO18" s="152"/>
      <c r="AP18" s="152"/>
      <c r="AQ18" s="152"/>
      <c r="AR18" s="152"/>
      <c r="AS18" s="169"/>
      <c r="AT18" s="126"/>
      <c r="AU18" s="152">
        <v>2</v>
      </c>
      <c r="AV18" s="152">
        <v>10</v>
      </c>
      <c r="AW18" s="152">
        <v>10</v>
      </c>
      <c r="AX18" s="152">
        <v>20</v>
      </c>
      <c r="AY18" s="169">
        <v>24</v>
      </c>
      <c r="AZ18" s="126"/>
      <c r="BA18" s="152">
        <v>2</v>
      </c>
      <c r="BB18" s="152">
        <v>25</v>
      </c>
      <c r="BC18" s="152">
        <v>40</v>
      </c>
      <c r="BD18" s="152">
        <v>65</v>
      </c>
      <c r="BE18" s="169"/>
      <c r="BF18" s="126"/>
      <c r="BG18" s="152">
        <v>1</v>
      </c>
      <c r="BH18" s="152">
        <v>20</v>
      </c>
      <c r="BI18" s="152">
        <v>40</v>
      </c>
      <c r="BJ18" s="152">
        <v>60</v>
      </c>
      <c r="BK18" s="169"/>
      <c r="BL18" s="126"/>
    </row>
    <row r="19" spans="1:64" s="58" customFormat="1" ht="12.75">
      <c r="A19" s="147" t="s">
        <v>101</v>
      </c>
      <c r="B19" s="5" t="s">
        <v>139</v>
      </c>
      <c r="C19" s="5">
        <v>313758</v>
      </c>
      <c r="D19" s="179" t="s">
        <v>1</v>
      </c>
      <c r="E19" s="180">
        <f t="shared" si="18"/>
        <v>150</v>
      </c>
      <c r="F19" s="181">
        <f t="shared" si="1"/>
        <v>48.75</v>
      </c>
      <c r="G19" s="182">
        <f t="shared" si="19"/>
        <v>3</v>
      </c>
      <c r="H19" s="153">
        <v>2</v>
      </c>
      <c r="I19" s="80"/>
      <c r="J19" s="117">
        <v>132</v>
      </c>
      <c r="K19" s="150" t="str">
        <f t="shared" si="3"/>
        <v>$</v>
      </c>
      <c r="L19" s="80"/>
      <c r="M19" s="85">
        <f t="shared" si="20"/>
        <v>180.75</v>
      </c>
      <c r="N19" s="80"/>
      <c r="O19" s="115">
        <f t="shared" si="21"/>
        <v>150</v>
      </c>
      <c r="P19" s="115">
        <f t="shared" si="22"/>
        <v>55</v>
      </c>
      <c r="Q19" s="115">
        <f t="shared" si="23"/>
        <v>50</v>
      </c>
      <c r="R19" s="115">
        <f t="shared" si="24"/>
        <v>45</v>
      </c>
      <c r="S19" s="115">
        <f t="shared" si="25"/>
        <v>0</v>
      </c>
      <c r="T19" s="115">
        <f t="shared" si="26"/>
        <v>0</v>
      </c>
      <c r="U19" s="115">
        <f t="shared" si="27"/>
        <v>0</v>
      </c>
      <c r="V19" s="115">
        <f t="shared" si="28"/>
        <v>0</v>
      </c>
      <c r="W19" s="115">
        <f t="shared" si="29"/>
        <v>55</v>
      </c>
      <c r="X19" s="115">
        <f t="shared" si="30"/>
        <v>0</v>
      </c>
      <c r="Y19" s="115">
        <f t="shared" si="15"/>
        <v>0</v>
      </c>
      <c r="Z19" s="115">
        <f t="shared" si="16"/>
        <v>45</v>
      </c>
      <c r="AA19" s="115">
        <f t="shared" si="17"/>
        <v>50</v>
      </c>
      <c r="AB19" s="80"/>
      <c r="AC19" s="179"/>
      <c r="AD19" s="5"/>
      <c r="AE19" s="5"/>
      <c r="AF19" s="182"/>
      <c r="AG19" s="7"/>
      <c r="AH19" s="80"/>
      <c r="AI19" s="5">
        <v>3</v>
      </c>
      <c r="AJ19" s="5">
        <v>25</v>
      </c>
      <c r="AK19" s="5">
        <v>30</v>
      </c>
      <c r="AL19" s="5">
        <v>55</v>
      </c>
      <c r="AM19" s="7">
        <v>48.75</v>
      </c>
      <c r="AN19" s="80"/>
      <c r="AO19" s="5"/>
      <c r="AP19" s="5"/>
      <c r="AQ19" s="5"/>
      <c r="AR19" s="5"/>
      <c r="AS19" s="7"/>
      <c r="AT19" s="80"/>
      <c r="AU19" s="116"/>
      <c r="AV19" s="116"/>
      <c r="AW19" s="116"/>
      <c r="AX19" s="116"/>
      <c r="AY19" s="117"/>
      <c r="AZ19" s="80"/>
      <c r="BA19" s="116">
        <v>4</v>
      </c>
      <c r="BB19" s="116">
        <v>25</v>
      </c>
      <c r="BC19" s="116">
        <v>20</v>
      </c>
      <c r="BD19" s="116">
        <v>45</v>
      </c>
      <c r="BE19" s="117"/>
      <c r="BF19" s="80"/>
      <c r="BG19" s="116">
        <v>2</v>
      </c>
      <c r="BH19" s="116">
        <v>20</v>
      </c>
      <c r="BI19" s="116">
        <v>30</v>
      </c>
      <c r="BJ19" s="116">
        <v>50</v>
      </c>
      <c r="BK19" s="117"/>
      <c r="BL19" s="80"/>
    </row>
    <row r="20" spans="1:64" s="58" customFormat="1" ht="12.75">
      <c r="A20" s="147" t="s">
        <v>197</v>
      </c>
      <c r="B20" s="5" t="s">
        <v>198</v>
      </c>
      <c r="C20" s="5">
        <v>279825</v>
      </c>
      <c r="D20" s="179" t="s">
        <v>1</v>
      </c>
      <c r="E20" s="180">
        <f t="shared" si="18"/>
        <v>110</v>
      </c>
      <c r="F20" s="181">
        <f t="shared" si="1"/>
        <v>16.5</v>
      </c>
      <c r="G20" s="182">
        <f t="shared" si="19"/>
        <v>3</v>
      </c>
      <c r="H20" s="153">
        <v>3</v>
      </c>
      <c r="I20" s="80"/>
      <c r="J20" s="117">
        <v>90</v>
      </c>
      <c r="K20" s="150" t="str">
        <f t="shared" si="3"/>
        <v>$</v>
      </c>
      <c r="L20" s="80"/>
      <c r="M20" s="85">
        <f t="shared" si="20"/>
        <v>106.5</v>
      </c>
      <c r="N20" s="80"/>
      <c r="O20" s="115">
        <f t="shared" si="21"/>
        <v>110</v>
      </c>
      <c r="P20" s="115">
        <f t="shared" si="22"/>
        <v>55</v>
      </c>
      <c r="Q20" s="115">
        <f t="shared" si="23"/>
        <v>40</v>
      </c>
      <c r="R20" s="115">
        <f t="shared" si="24"/>
        <v>15</v>
      </c>
      <c r="S20" s="115">
        <f t="shared" si="25"/>
        <v>0</v>
      </c>
      <c r="T20" s="115">
        <f t="shared" si="26"/>
        <v>0</v>
      </c>
      <c r="U20" s="115">
        <f t="shared" si="27"/>
        <v>0</v>
      </c>
      <c r="V20" s="115">
        <f t="shared" si="28"/>
        <v>15</v>
      </c>
      <c r="W20" s="115">
        <f t="shared" si="29"/>
        <v>0</v>
      </c>
      <c r="X20" s="115">
        <f t="shared" si="30"/>
        <v>0</v>
      </c>
      <c r="Y20" s="115">
        <f t="shared" si="15"/>
        <v>0</v>
      </c>
      <c r="Z20" s="115">
        <f t="shared" si="16"/>
        <v>55</v>
      </c>
      <c r="AA20" s="115">
        <f t="shared" si="17"/>
        <v>40</v>
      </c>
      <c r="AB20" s="80"/>
      <c r="AC20" s="179">
        <v>1</v>
      </c>
      <c r="AD20" s="5">
        <v>5</v>
      </c>
      <c r="AE20" s="5">
        <v>10</v>
      </c>
      <c r="AF20" s="182">
        <v>15</v>
      </c>
      <c r="AG20" s="7">
        <v>16.5</v>
      </c>
      <c r="AH20" s="80"/>
      <c r="AI20" s="5"/>
      <c r="AJ20" s="5"/>
      <c r="AK20" s="5"/>
      <c r="AL20" s="5"/>
      <c r="AM20" s="7"/>
      <c r="AN20" s="80"/>
      <c r="AO20" s="5"/>
      <c r="AP20" s="5"/>
      <c r="AQ20" s="5"/>
      <c r="AR20" s="5"/>
      <c r="AS20" s="7"/>
      <c r="AT20" s="80"/>
      <c r="AU20" s="116"/>
      <c r="AV20" s="116"/>
      <c r="AW20" s="116"/>
      <c r="AX20" s="116"/>
      <c r="AY20" s="117"/>
      <c r="AZ20" s="80"/>
      <c r="BA20" s="116">
        <v>3</v>
      </c>
      <c r="BB20" s="116">
        <v>25</v>
      </c>
      <c r="BC20" s="116">
        <v>30</v>
      </c>
      <c r="BD20" s="116">
        <v>55</v>
      </c>
      <c r="BE20" s="117"/>
      <c r="BF20" s="80"/>
      <c r="BG20" s="116">
        <v>3</v>
      </c>
      <c r="BH20" s="116">
        <v>20</v>
      </c>
      <c r="BI20" s="116">
        <v>20</v>
      </c>
      <c r="BJ20" s="116">
        <v>40</v>
      </c>
      <c r="BK20" s="117"/>
      <c r="BL20" s="80"/>
    </row>
    <row r="21" spans="1:64" ht="12.75">
      <c r="A21" s="148" t="s">
        <v>275</v>
      </c>
      <c r="B21" s="39" t="s">
        <v>273</v>
      </c>
      <c r="C21" s="39"/>
      <c r="D21" s="76" t="s">
        <v>1</v>
      </c>
      <c r="E21" s="59">
        <f t="shared" si="18"/>
        <v>105</v>
      </c>
      <c r="F21" s="53">
        <f t="shared" si="1"/>
        <v>0</v>
      </c>
      <c r="G21" s="27">
        <f t="shared" si="19"/>
        <v>2</v>
      </c>
      <c r="H21" s="162">
        <v>4</v>
      </c>
      <c r="I21" s="67"/>
      <c r="J21" s="46"/>
      <c r="K21" s="77" t="str">
        <f t="shared" si="3"/>
        <v> </v>
      </c>
      <c r="L21" s="67"/>
      <c r="M21" s="40">
        <f t="shared" si="20"/>
        <v>0</v>
      </c>
      <c r="N21" s="67"/>
      <c r="O21" s="56">
        <f t="shared" si="21"/>
        <v>105</v>
      </c>
      <c r="P21" s="56">
        <f t="shared" si="22"/>
        <v>75</v>
      </c>
      <c r="Q21" s="56">
        <f t="shared" si="23"/>
        <v>30</v>
      </c>
      <c r="R21" s="56">
        <f t="shared" si="24"/>
        <v>0</v>
      </c>
      <c r="S21" s="56">
        <f t="shared" si="25"/>
        <v>0</v>
      </c>
      <c r="T21" s="56">
        <f t="shared" si="26"/>
        <v>0</v>
      </c>
      <c r="U21" s="56">
        <f t="shared" si="27"/>
        <v>0</v>
      </c>
      <c r="V21" s="56">
        <f t="shared" si="28"/>
        <v>0</v>
      </c>
      <c r="W21" s="56">
        <f t="shared" si="29"/>
        <v>0</v>
      </c>
      <c r="X21" s="56">
        <f t="shared" si="30"/>
        <v>0</v>
      </c>
      <c r="Y21" s="56">
        <f t="shared" si="15"/>
        <v>0</v>
      </c>
      <c r="Z21" s="56">
        <f t="shared" si="16"/>
        <v>75</v>
      </c>
      <c r="AA21" s="56">
        <f t="shared" si="17"/>
        <v>30</v>
      </c>
      <c r="AB21" s="67"/>
      <c r="AC21" s="76"/>
      <c r="AD21" s="39"/>
      <c r="AE21" s="39"/>
      <c r="AF21" s="27"/>
      <c r="AG21" s="119"/>
      <c r="AH21" s="67"/>
      <c r="AI21" s="39"/>
      <c r="AJ21" s="39"/>
      <c r="AK21" s="39"/>
      <c r="AL21" s="39"/>
      <c r="AM21" s="119"/>
      <c r="AN21" s="67"/>
      <c r="AO21" s="39"/>
      <c r="AP21" s="39"/>
      <c r="AQ21" s="39"/>
      <c r="AR21" s="39"/>
      <c r="AS21" s="119"/>
      <c r="AT21" s="67"/>
      <c r="AU21" s="20"/>
      <c r="AV21" s="20"/>
      <c r="AW21" s="20"/>
      <c r="AX21" s="20"/>
      <c r="AY21" s="46"/>
      <c r="AZ21" s="67"/>
      <c r="BA21" s="20">
        <v>1</v>
      </c>
      <c r="BB21" s="20">
        <v>25</v>
      </c>
      <c r="BC21" s="20">
        <v>50</v>
      </c>
      <c r="BD21" s="20">
        <v>75</v>
      </c>
      <c r="BE21" s="46"/>
      <c r="BF21" s="67"/>
      <c r="BG21" s="20">
        <v>4</v>
      </c>
      <c r="BH21" s="20">
        <v>20</v>
      </c>
      <c r="BI21" s="20">
        <v>10</v>
      </c>
      <c r="BJ21" s="20">
        <v>30</v>
      </c>
      <c r="BK21" s="46"/>
      <c r="BL21" s="67"/>
    </row>
    <row r="22" spans="1:64" ht="12.75">
      <c r="A22" s="148" t="s">
        <v>102</v>
      </c>
      <c r="B22" s="39" t="s">
        <v>104</v>
      </c>
      <c r="C22" s="39">
        <v>237864</v>
      </c>
      <c r="D22" s="76" t="s">
        <v>1</v>
      </c>
      <c r="E22" s="59">
        <f t="shared" si="18"/>
        <v>100</v>
      </c>
      <c r="F22" s="53">
        <f t="shared" si="1"/>
        <v>66.75</v>
      </c>
      <c r="G22" s="27">
        <f t="shared" si="19"/>
        <v>3</v>
      </c>
      <c r="H22" s="162">
        <v>5</v>
      </c>
      <c r="I22" s="67"/>
      <c r="J22" s="46">
        <v>54</v>
      </c>
      <c r="K22" s="77" t="str">
        <f t="shared" si="3"/>
        <v>$</v>
      </c>
      <c r="L22" s="67"/>
      <c r="M22" s="40">
        <f t="shared" si="20"/>
        <v>120.75</v>
      </c>
      <c r="N22" s="67"/>
      <c r="O22" s="56">
        <f t="shared" si="21"/>
        <v>100</v>
      </c>
      <c r="P22" s="56">
        <f t="shared" si="22"/>
        <v>35</v>
      </c>
      <c r="Q22" s="56">
        <f t="shared" si="23"/>
        <v>35</v>
      </c>
      <c r="R22" s="56">
        <f t="shared" si="24"/>
        <v>30</v>
      </c>
      <c r="S22" s="56">
        <f t="shared" si="25"/>
        <v>0</v>
      </c>
      <c r="T22" s="56">
        <f t="shared" si="26"/>
        <v>0</v>
      </c>
      <c r="U22" s="56">
        <f t="shared" si="27"/>
        <v>0</v>
      </c>
      <c r="V22" s="56">
        <f t="shared" si="28"/>
        <v>0</v>
      </c>
      <c r="W22" s="56">
        <f t="shared" si="29"/>
        <v>35</v>
      </c>
      <c r="X22" s="56">
        <f t="shared" si="30"/>
        <v>0</v>
      </c>
      <c r="Y22" s="56">
        <f t="shared" si="15"/>
        <v>30</v>
      </c>
      <c r="Z22" s="56">
        <f t="shared" si="16"/>
        <v>35</v>
      </c>
      <c r="AA22" s="56">
        <f t="shared" si="17"/>
        <v>0</v>
      </c>
      <c r="AB22" s="67"/>
      <c r="AC22" s="76"/>
      <c r="AD22" s="39"/>
      <c r="AE22" s="39"/>
      <c r="AF22" s="27"/>
      <c r="AG22" s="119"/>
      <c r="AH22" s="67"/>
      <c r="AI22" s="39">
        <v>5</v>
      </c>
      <c r="AJ22" s="39">
        <v>25</v>
      </c>
      <c r="AK22" s="39">
        <v>10</v>
      </c>
      <c r="AL22" s="39">
        <v>35</v>
      </c>
      <c r="AM22" s="119">
        <v>33.75</v>
      </c>
      <c r="AN22" s="67"/>
      <c r="AO22" s="39"/>
      <c r="AP22" s="39"/>
      <c r="AQ22" s="39"/>
      <c r="AR22" s="39"/>
      <c r="AS22" s="119"/>
      <c r="AT22" s="67"/>
      <c r="AU22" s="20">
        <v>1</v>
      </c>
      <c r="AV22" s="20">
        <v>10</v>
      </c>
      <c r="AW22" s="20">
        <v>20</v>
      </c>
      <c r="AX22" s="20">
        <v>30</v>
      </c>
      <c r="AY22" s="46">
        <v>33</v>
      </c>
      <c r="AZ22" s="67"/>
      <c r="BA22" s="20">
        <v>5</v>
      </c>
      <c r="BB22" s="20">
        <v>25</v>
      </c>
      <c r="BC22" s="20">
        <v>10</v>
      </c>
      <c r="BD22" s="20">
        <v>35</v>
      </c>
      <c r="BE22" s="46"/>
      <c r="BF22" s="67"/>
      <c r="BG22" s="20"/>
      <c r="BH22" s="20"/>
      <c r="BI22" s="20"/>
      <c r="BJ22" s="20"/>
      <c r="BK22" s="46"/>
      <c r="BL22" s="67"/>
    </row>
    <row r="23" spans="1:64" ht="12.75">
      <c r="A23" s="148" t="s">
        <v>248</v>
      </c>
      <c r="B23" s="39" t="s">
        <v>249</v>
      </c>
      <c r="C23" s="39">
        <v>392764</v>
      </c>
      <c r="D23" s="76" t="s">
        <v>1</v>
      </c>
      <c r="E23" s="59">
        <f t="shared" si="18"/>
        <v>75</v>
      </c>
      <c r="F23" s="53">
        <f t="shared" si="1"/>
        <v>82.5</v>
      </c>
      <c r="G23" s="27">
        <f t="shared" si="19"/>
        <v>1</v>
      </c>
      <c r="H23" s="162">
        <v>6</v>
      </c>
      <c r="I23" s="67"/>
      <c r="J23" s="46"/>
      <c r="K23" s="77" t="str">
        <f t="shared" si="3"/>
        <v> </v>
      </c>
      <c r="L23" s="67"/>
      <c r="M23" s="40">
        <f t="shared" si="20"/>
        <v>82.5</v>
      </c>
      <c r="N23" s="67"/>
      <c r="O23" s="56">
        <f t="shared" si="21"/>
        <v>75</v>
      </c>
      <c r="P23" s="56">
        <f t="shared" si="22"/>
        <v>75</v>
      </c>
      <c r="Q23" s="56">
        <f t="shared" si="23"/>
        <v>0</v>
      </c>
      <c r="R23" s="56">
        <f t="shared" si="24"/>
        <v>0</v>
      </c>
      <c r="S23" s="56">
        <f t="shared" si="25"/>
        <v>0</v>
      </c>
      <c r="T23" s="56">
        <f t="shared" si="26"/>
        <v>0</v>
      </c>
      <c r="U23" s="56">
        <f t="shared" si="27"/>
        <v>0</v>
      </c>
      <c r="V23" s="56">
        <f t="shared" si="28"/>
        <v>0</v>
      </c>
      <c r="W23" s="56">
        <f t="shared" si="29"/>
        <v>75</v>
      </c>
      <c r="X23" s="56">
        <f t="shared" si="30"/>
        <v>0</v>
      </c>
      <c r="Y23" s="56">
        <f t="shared" si="15"/>
        <v>0</v>
      </c>
      <c r="Z23" s="56">
        <f t="shared" si="16"/>
        <v>0</v>
      </c>
      <c r="AA23" s="56">
        <f t="shared" si="17"/>
        <v>0</v>
      </c>
      <c r="AB23" s="67"/>
      <c r="AC23" s="76"/>
      <c r="AD23" s="39"/>
      <c r="AE23" s="39"/>
      <c r="AF23" s="27"/>
      <c r="AG23" s="119"/>
      <c r="AH23" s="67"/>
      <c r="AI23" s="39">
        <v>1</v>
      </c>
      <c r="AJ23" s="39">
        <v>25</v>
      </c>
      <c r="AK23" s="39">
        <v>50</v>
      </c>
      <c r="AL23" s="39">
        <v>75</v>
      </c>
      <c r="AM23" s="119">
        <v>82.5</v>
      </c>
      <c r="AN23" s="67"/>
      <c r="AO23" s="39"/>
      <c r="AP23" s="39"/>
      <c r="AQ23" s="39"/>
      <c r="AR23" s="39"/>
      <c r="AS23" s="119"/>
      <c r="AT23" s="67"/>
      <c r="AU23" s="20"/>
      <c r="AV23" s="20"/>
      <c r="AW23" s="20"/>
      <c r="AX23" s="20"/>
      <c r="AY23" s="46"/>
      <c r="AZ23" s="67"/>
      <c r="BA23" s="20"/>
      <c r="BB23" s="20"/>
      <c r="BC23" s="20"/>
      <c r="BD23" s="20"/>
      <c r="BE23" s="46"/>
      <c r="BF23" s="67"/>
      <c r="BG23" s="20"/>
      <c r="BH23" s="20"/>
      <c r="BI23" s="20"/>
      <c r="BJ23" s="20"/>
      <c r="BK23" s="46"/>
      <c r="BL23" s="67"/>
    </row>
    <row r="24" spans="1:64" ht="12.75">
      <c r="A24" s="148" t="s">
        <v>250</v>
      </c>
      <c r="B24" s="39" t="s">
        <v>277</v>
      </c>
      <c r="C24" s="39">
        <v>344447</v>
      </c>
      <c r="D24" s="76" t="s">
        <v>1</v>
      </c>
      <c r="E24" s="59">
        <f t="shared" si="18"/>
        <v>45</v>
      </c>
      <c r="F24" s="53">
        <f t="shared" si="1"/>
        <v>37.5</v>
      </c>
      <c r="G24" s="27">
        <f t="shared" si="19"/>
        <v>1</v>
      </c>
      <c r="H24" s="162">
        <v>7</v>
      </c>
      <c r="I24" s="67"/>
      <c r="J24" s="46"/>
      <c r="K24" s="77" t="str">
        <f t="shared" si="3"/>
        <v> </v>
      </c>
      <c r="L24" s="67"/>
      <c r="M24" s="40">
        <f t="shared" si="20"/>
        <v>37.5</v>
      </c>
      <c r="N24" s="67"/>
      <c r="O24" s="56">
        <f t="shared" si="21"/>
        <v>45</v>
      </c>
      <c r="P24" s="56">
        <f t="shared" si="22"/>
        <v>45</v>
      </c>
      <c r="Q24" s="56">
        <f t="shared" si="23"/>
        <v>0</v>
      </c>
      <c r="R24" s="56">
        <f t="shared" si="24"/>
        <v>0</v>
      </c>
      <c r="S24" s="56">
        <f t="shared" si="25"/>
        <v>0</v>
      </c>
      <c r="T24" s="56">
        <f t="shared" si="26"/>
        <v>0</v>
      </c>
      <c r="U24" s="56">
        <f t="shared" si="27"/>
        <v>0</v>
      </c>
      <c r="V24" s="56">
        <f t="shared" si="28"/>
        <v>0</v>
      </c>
      <c r="W24" s="56">
        <f t="shared" si="29"/>
        <v>45</v>
      </c>
      <c r="X24" s="56">
        <f t="shared" si="30"/>
        <v>0</v>
      </c>
      <c r="Y24" s="56">
        <f t="shared" si="15"/>
        <v>0</v>
      </c>
      <c r="Z24" s="56">
        <f t="shared" si="16"/>
        <v>0</v>
      </c>
      <c r="AA24" s="56">
        <f t="shared" si="17"/>
        <v>0</v>
      </c>
      <c r="AB24" s="67"/>
      <c r="AC24" s="76"/>
      <c r="AD24" s="39"/>
      <c r="AE24" s="39"/>
      <c r="AF24" s="27"/>
      <c r="AG24" s="119"/>
      <c r="AH24" s="67"/>
      <c r="AI24" s="39">
        <v>4</v>
      </c>
      <c r="AJ24" s="39">
        <v>25</v>
      </c>
      <c r="AK24" s="39">
        <v>20</v>
      </c>
      <c r="AL24" s="39">
        <v>45</v>
      </c>
      <c r="AM24" s="119">
        <v>37.5</v>
      </c>
      <c r="AN24" s="67"/>
      <c r="AO24" s="39"/>
      <c r="AP24" s="39"/>
      <c r="AQ24" s="39"/>
      <c r="AR24" s="39"/>
      <c r="AS24" s="119"/>
      <c r="AT24" s="67"/>
      <c r="AU24" s="20"/>
      <c r="AV24" s="20"/>
      <c r="AW24" s="20"/>
      <c r="AX24" s="20"/>
      <c r="AY24" s="46"/>
      <c r="AZ24" s="67"/>
      <c r="BA24" s="20"/>
      <c r="BB24" s="20"/>
      <c r="BC24" s="20"/>
      <c r="BD24" s="20"/>
      <c r="BE24" s="46"/>
      <c r="BF24" s="67"/>
      <c r="BG24" s="20"/>
      <c r="BH24" s="20"/>
      <c r="BI24" s="20"/>
      <c r="BJ24" s="20"/>
      <c r="BK24" s="46"/>
      <c r="BL24" s="67"/>
    </row>
    <row r="25" spans="1:64" s="145" customFormat="1" ht="12.75">
      <c r="A25" s="126" t="s">
        <v>2</v>
      </c>
      <c r="B25" s="128"/>
      <c r="C25" s="128"/>
      <c r="D25" s="138"/>
      <c r="E25" s="139"/>
      <c r="F25" s="140">
        <f t="shared" si="1"/>
        <v>0</v>
      </c>
      <c r="G25" s="141"/>
      <c r="H25" s="138"/>
      <c r="I25" s="138"/>
      <c r="J25" s="140"/>
      <c r="K25" s="70" t="str">
        <f t="shared" si="3"/>
        <v> </v>
      </c>
      <c r="L25" s="138"/>
      <c r="M25" s="142"/>
      <c r="N25" s="144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>
        <f t="shared" si="15"/>
        <v>0</v>
      </c>
      <c r="Z25" s="143">
        <f t="shared" si="16"/>
        <v>0</v>
      </c>
      <c r="AA25" s="143">
        <f t="shared" si="17"/>
        <v>0</v>
      </c>
      <c r="AB25" s="138"/>
      <c r="AC25" s="141"/>
      <c r="AD25" s="141"/>
      <c r="AE25" s="141"/>
      <c r="AF25" s="141"/>
      <c r="AG25" s="142"/>
      <c r="AH25" s="138"/>
      <c r="AI25" s="138"/>
      <c r="AJ25" s="138"/>
      <c r="AK25" s="138"/>
      <c r="AL25" s="136"/>
      <c r="AM25" s="142"/>
      <c r="AN25" s="128"/>
      <c r="AO25" s="138"/>
      <c r="AP25" s="128"/>
      <c r="AQ25" s="128"/>
      <c r="AR25" s="136"/>
      <c r="AS25" s="142"/>
      <c r="AT25" s="128"/>
      <c r="AU25" s="128"/>
      <c r="AV25" s="128"/>
      <c r="AW25" s="128"/>
      <c r="AX25" s="136"/>
      <c r="AY25" s="144"/>
      <c r="AZ25" s="128"/>
      <c r="BA25" s="128"/>
      <c r="BB25" s="128"/>
      <c r="BC25" s="128"/>
      <c r="BD25" s="136"/>
      <c r="BE25" s="144"/>
      <c r="BF25" s="128"/>
      <c r="BG25" s="128"/>
      <c r="BH25" s="128"/>
      <c r="BI25" s="128"/>
      <c r="BJ25" s="136"/>
      <c r="BK25" s="144"/>
      <c r="BL25" s="128"/>
    </row>
    <row r="26" spans="1:64" s="170" customFormat="1" ht="12.75">
      <c r="A26" s="147" t="s">
        <v>95</v>
      </c>
      <c r="B26" s="152" t="s">
        <v>96</v>
      </c>
      <c r="C26" s="152">
        <v>236765</v>
      </c>
      <c r="D26" s="153" t="s">
        <v>2</v>
      </c>
      <c r="E26" s="154">
        <f aca="true" t="shared" si="31" ref="E26:E33">SUM(P26:U26)</f>
        <v>110</v>
      </c>
      <c r="F26" s="155">
        <f t="shared" si="1"/>
        <v>81</v>
      </c>
      <c r="G26" s="153">
        <f aca="true" t="shared" si="32" ref="G26:G33">COUNTA(AC26,AI26,AO26,AU26,BA26,BG26)</f>
        <v>4</v>
      </c>
      <c r="H26" s="168">
        <v>1</v>
      </c>
      <c r="I26" s="126"/>
      <c r="J26" s="169">
        <v>189</v>
      </c>
      <c r="K26" s="156" t="str">
        <f t="shared" si="3"/>
        <v>$</v>
      </c>
      <c r="L26" s="126"/>
      <c r="M26" s="158">
        <f aca="true" t="shared" si="33" ref="M26:M33">J26+F26</f>
        <v>270</v>
      </c>
      <c r="N26" s="126"/>
      <c r="O26" s="159">
        <f aca="true" t="shared" si="34" ref="O26:O33">SUM(V26:AA26)</f>
        <v>110</v>
      </c>
      <c r="P26" s="159">
        <f aca="true" t="shared" si="35" ref="P26:P33">LARGE(V26:AA26,1)</f>
        <v>50</v>
      </c>
      <c r="Q26" s="159">
        <f aca="true" t="shared" si="36" ref="Q26:Q33">LARGE(V26:AA26,2)</f>
        <v>20</v>
      </c>
      <c r="R26" s="159">
        <f aca="true" t="shared" si="37" ref="R26:R33">LARGE(V26:AA26,3)</f>
        <v>20</v>
      </c>
      <c r="S26" s="159">
        <f aca="true" t="shared" si="38" ref="S26:S33">LARGE(V26:AA26,4)</f>
        <v>20</v>
      </c>
      <c r="T26" s="159">
        <f aca="true" t="shared" si="39" ref="T26:T33">LARGE(V26:AA26,5)</f>
        <v>0</v>
      </c>
      <c r="U26" s="159">
        <f aca="true" t="shared" si="40" ref="U26:U33">LARGE(V26:AA26,6)</f>
        <v>0</v>
      </c>
      <c r="V26" s="159">
        <f aca="true" t="shared" si="41" ref="V26:V33">AF26</f>
        <v>0</v>
      </c>
      <c r="W26" s="159">
        <f aca="true" t="shared" si="42" ref="W26:W33">AL26</f>
        <v>50</v>
      </c>
      <c r="X26" s="159">
        <f aca="true" t="shared" si="43" ref="X26:X33">AR26</f>
        <v>0</v>
      </c>
      <c r="Y26" s="159">
        <f t="shared" si="15"/>
        <v>20</v>
      </c>
      <c r="Z26" s="159">
        <f t="shared" si="16"/>
        <v>20</v>
      </c>
      <c r="AA26" s="159">
        <f t="shared" si="17"/>
        <v>20</v>
      </c>
      <c r="AB26" s="126"/>
      <c r="AC26" s="153"/>
      <c r="AD26" s="152"/>
      <c r="AE26" s="152"/>
      <c r="AF26" s="153"/>
      <c r="AG26" s="169"/>
      <c r="AH26" s="126"/>
      <c r="AI26" s="152">
        <v>2</v>
      </c>
      <c r="AJ26" s="152">
        <v>20</v>
      </c>
      <c r="AK26" s="152">
        <v>30</v>
      </c>
      <c r="AL26" s="152">
        <v>50</v>
      </c>
      <c r="AM26" s="169">
        <v>48</v>
      </c>
      <c r="AN26" s="126"/>
      <c r="AO26" s="152"/>
      <c r="AP26" s="152"/>
      <c r="AQ26" s="152"/>
      <c r="AR26" s="152"/>
      <c r="AS26" s="169"/>
      <c r="AT26" s="126"/>
      <c r="AU26" s="152">
        <v>1</v>
      </c>
      <c r="AV26" s="152">
        <v>10</v>
      </c>
      <c r="AW26" s="152">
        <v>10</v>
      </c>
      <c r="AX26" s="152">
        <v>20</v>
      </c>
      <c r="AY26" s="169">
        <v>33</v>
      </c>
      <c r="AZ26" s="126"/>
      <c r="BA26" s="152">
        <v>2</v>
      </c>
      <c r="BB26" s="152">
        <v>10</v>
      </c>
      <c r="BC26" s="152">
        <v>10</v>
      </c>
      <c r="BD26" s="152">
        <v>20</v>
      </c>
      <c r="BE26" s="169"/>
      <c r="BF26" s="126"/>
      <c r="BG26" s="152">
        <v>2</v>
      </c>
      <c r="BH26" s="152">
        <v>10</v>
      </c>
      <c r="BI26" s="152">
        <v>10</v>
      </c>
      <c r="BJ26" s="152">
        <v>20</v>
      </c>
      <c r="BK26" s="169"/>
      <c r="BL26" s="126"/>
    </row>
    <row r="27" spans="1:64" s="58" customFormat="1" ht="12.75">
      <c r="A27" s="147" t="s">
        <v>227</v>
      </c>
      <c r="B27" s="5" t="s">
        <v>228</v>
      </c>
      <c r="C27" s="5">
        <v>440281</v>
      </c>
      <c r="D27" s="179" t="s">
        <v>2</v>
      </c>
      <c r="E27" s="180">
        <f t="shared" si="31"/>
        <v>85</v>
      </c>
      <c r="F27" s="181">
        <f t="shared" si="1"/>
        <v>29.25</v>
      </c>
      <c r="G27" s="182">
        <f t="shared" si="32"/>
        <v>3</v>
      </c>
      <c r="H27" s="168">
        <v>2</v>
      </c>
      <c r="I27" s="80"/>
      <c r="J27" s="117">
        <v>148.5</v>
      </c>
      <c r="K27" s="150" t="str">
        <f t="shared" si="3"/>
        <v>$</v>
      </c>
      <c r="L27" s="80"/>
      <c r="M27" s="85">
        <f t="shared" si="33"/>
        <v>177.75</v>
      </c>
      <c r="N27" s="80"/>
      <c r="O27" s="115">
        <f t="shared" si="34"/>
        <v>85</v>
      </c>
      <c r="P27" s="115">
        <f t="shared" si="35"/>
        <v>30</v>
      </c>
      <c r="Q27" s="115">
        <f t="shared" si="36"/>
        <v>30</v>
      </c>
      <c r="R27" s="115">
        <f t="shared" si="37"/>
        <v>25</v>
      </c>
      <c r="S27" s="115">
        <f t="shared" si="38"/>
        <v>0</v>
      </c>
      <c r="T27" s="115">
        <f t="shared" si="39"/>
        <v>0</v>
      </c>
      <c r="U27" s="115">
        <f t="shared" si="40"/>
        <v>0</v>
      </c>
      <c r="V27" s="115">
        <f t="shared" si="41"/>
        <v>25</v>
      </c>
      <c r="W27" s="115">
        <f t="shared" si="42"/>
        <v>0</v>
      </c>
      <c r="X27" s="115">
        <f t="shared" si="43"/>
        <v>0</v>
      </c>
      <c r="Y27" s="115">
        <f t="shared" si="15"/>
        <v>0</v>
      </c>
      <c r="Z27" s="115">
        <f t="shared" si="16"/>
        <v>30</v>
      </c>
      <c r="AA27" s="115">
        <f t="shared" si="17"/>
        <v>30</v>
      </c>
      <c r="AB27" s="80"/>
      <c r="AC27" s="179">
        <v>3</v>
      </c>
      <c r="AD27" s="5">
        <v>15</v>
      </c>
      <c r="AE27" s="5">
        <v>10</v>
      </c>
      <c r="AF27" s="182">
        <v>25</v>
      </c>
      <c r="AG27" s="7">
        <v>29.25</v>
      </c>
      <c r="AH27" s="80"/>
      <c r="AI27" s="5"/>
      <c r="AJ27" s="5"/>
      <c r="AK27" s="5"/>
      <c r="AL27" s="5"/>
      <c r="AM27" s="7"/>
      <c r="AN27" s="80"/>
      <c r="AO27" s="5"/>
      <c r="AP27" s="5"/>
      <c r="AQ27" s="5"/>
      <c r="AR27" s="5"/>
      <c r="AS27" s="7"/>
      <c r="AT27" s="80"/>
      <c r="AU27" s="116"/>
      <c r="AV27" s="116"/>
      <c r="AW27" s="116"/>
      <c r="AX27" s="116"/>
      <c r="AY27" s="117"/>
      <c r="AZ27" s="80"/>
      <c r="BA27" s="116">
        <v>1</v>
      </c>
      <c r="BB27" s="116">
        <v>10</v>
      </c>
      <c r="BC27" s="116">
        <v>20</v>
      </c>
      <c r="BD27" s="116">
        <v>30</v>
      </c>
      <c r="BE27" s="117"/>
      <c r="BF27" s="80"/>
      <c r="BG27" s="116">
        <v>1</v>
      </c>
      <c r="BH27" s="116">
        <v>10</v>
      </c>
      <c r="BI27" s="116">
        <v>20</v>
      </c>
      <c r="BJ27" s="116">
        <v>30</v>
      </c>
      <c r="BK27" s="117"/>
      <c r="BL27" s="80"/>
    </row>
    <row r="28" spans="1:64" ht="12.75">
      <c r="A28" s="148" t="s">
        <v>142</v>
      </c>
      <c r="B28" s="39" t="s">
        <v>143</v>
      </c>
      <c r="C28" s="39">
        <v>181245</v>
      </c>
      <c r="D28" s="76" t="s">
        <v>2</v>
      </c>
      <c r="E28" s="59">
        <f t="shared" si="31"/>
        <v>60</v>
      </c>
      <c r="F28" s="53">
        <f t="shared" si="1"/>
        <v>66</v>
      </c>
      <c r="G28" s="27">
        <f t="shared" si="32"/>
        <v>1</v>
      </c>
      <c r="H28" s="184">
        <v>3</v>
      </c>
      <c r="I28" s="67"/>
      <c r="J28" s="46"/>
      <c r="K28" s="77" t="str">
        <f t="shared" si="3"/>
        <v> </v>
      </c>
      <c r="L28" s="67"/>
      <c r="M28" s="40">
        <f t="shared" si="33"/>
        <v>66</v>
      </c>
      <c r="N28" s="67"/>
      <c r="O28" s="56">
        <f t="shared" si="34"/>
        <v>60</v>
      </c>
      <c r="P28" s="56">
        <f t="shared" si="35"/>
        <v>60</v>
      </c>
      <c r="Q28" s="56">
        <f t="shared" si="36"/>
        <v>0</v>
      </c>
      <c r="R28" s="56">
        <f t="shared" si="37"/>
        <v>0</v>
      </c>
      <c r="S28" s="56">
        <f t="shared" si="38"/>
        <v>0</v>
      </c>
      <c r="T28" s="56">
        <f t="shared" si="39"/>
        <v>0</v>
      </c>
      <c r="U28" s="56">
        <f t="shared" si="40"/>
        <v>0</v>
      </c>
      <c r="V28" s="56">
        <f t="shared" si="41"/>
        <v>0</v>
      </c>
      <c r="W28" s="56">
        <f t="shared" si="42"/>
        <v>60</v>
      </c>
      <c r="X28" s="56">
        <f t="shared" si="43"/>
        <v>0</v>
      </c>
      <c r="Y28" s="56">
        <f t="shared" si="15"/>
        <v>0</v>
      </c>
      <c r="Z28" s="56">
        <f t="shared" si="16"/>
        <v>0</v>
      </c>
      <c r="AA28" s="56">
        <f t="shared" si="17"/>
        <v>0</v>
      </c>
      <c r="AB28" s="67"/>
      <c r="AC28" s="76"/>
      <c r="AD28" s="39"/>
      <c r="AE28" s="39"/>
      <c r="AF28" s="27"/>
      <c r="AG28" s="119"/>
      <c r="AH28" s="67"/>
      <c r="AI28" s="39">
        <v>1</v>
      </c>
      <c r="AJ28" s="39">
        <v>20</v>
      </c>
      <c r="AK28" s="39">
        <v>40</v>
      </c>
      <c r="AL28" s="39">
        <v>60</v>
      </c>
      <c r="AM28" s="119">
        <v>66</v>
      </c>
      <c r="AN28" s="67"/>
      <c r="AO28" s="39"/>
      <c r="AP28" s="39"/>
      <c r="AQ28" s="39"/>
      <c r="AR28" s="39"/>
      <c r="AS28" s="119"/>
      <c r="AT28" s="67"/>
      <c r="AU28" s="20"/>
      <c r="AV28" s="20"/>
      <c r="AW28" s="20"/>
      <c r="AX28" s="20"/>
      <c r="AY28" s="46"/>
      <c r="AZ28" s="67"/>
      <c r="BA28" s="20"/>
      <c r="BB28" s="20"/>
      <c r="BC28" s="20"/>
      <c r="BD28" s="20"/>
      <c r="BE28" s="46"/>
      <c r="BF28" s="67"/>
      <c r="BG28" s="20"/>
      <c r="BH28" s="20"/>
      <c r="BI28" s="20"/>
      <c r="BJ28" s="20"/>
      <c r="BK28" s="46"/>
      <c r="BL28" s="67"/>
    </row>
    <row r="29" spans="1:64" ht="12.75">
      <c r="A29" s="148" t="s">
        <v>88</v>
      </c>
      <c r="B29" s="39" t="s">
        <v>89</v>
      </c>
      <c r="C29" s="39">
        <v>374571</v>
      </c>
      <c r="D29" s="76" t="s">
        <v>2</v>
      </c>
      <c r="E29" s="59">
        <f t="shared" si="31"/>
        <v>45</v>
      </c>
      <c r="F29" s="53">
        <f t="shared" si="1"/>
        <v>49.5</v>
      </c>
      <c r="G29" s="27">
        <f t="shared" si="32"/>
        <v>1</v>
      </c>
      <c r="H29" s="184">
        <v>4</v>
      </c>
      <c r="I29" s="67"/>
      <c r="J29" s="46"/>
      <c r="K29" s="77" t="str">
        <f t="shared" si="3"/>
        <v> </v>
      </c>
      <c r="L29" s="67"/>
      <c r="M29" s="40">
        <f t="shared" si="33"/>
        <v>49.5</v>
      </c>
      <c r="N29" s="67"/>
      <c r="O29" s="56">
        <f t="shared" si="34"/>
        <v>45</v>
      </c>
      <c r="P29" s="56">
        <f t="shared" si="35"/>
        <v>45</v>
      </c>
      <c r="Q29" s="56">
        <f t="shared" si="36"/>
        <v>0</v>
      </c>
      <c r="R29" s="56">
        <f t="shared" si="37"/>
        <v>0</v>
      </c>
      <c r="S29" s="56">
        <f t="shared" si="38"/>
        <v>0</v>
      </c>
      <c r="T29" s="56">
        <f t="shared" si="39"/>
        <v>0</v>
      </c>
      <c r="U29" s="56">
        <f t="shared" si="40"/>
        <v>0</v>
      </c>
      <c r="V29" s="56">
        <f t="shared" si="41"/>
        <v>45</v>
      </c>
      <c r="W29" s="56">
        <f t="shared" si="42"/>
        <v>0</v>
      </c>
      <c r="X29" s="56">
        <f t="shared" si="43"/>
        <v>0</v>
      </c>
      <c r="Y29" s="56">
        <f t="shared" si="15"/>
        <v>0</v>
      </c>
      <c r="Z29" s="56">
        <f t="shared" si="16"/>
        <v>0</v>
      </c>
      <c r="AA29" s="56">
        <f t="shared" si="17"/>
        <v>0</v>
      </c>
      <c r="AB29" s="67"/>
      <c r="AC29" s="76">
        <v>1</v>
      </c>
      <c r="AD29" s="39">
        <v>15</v>
      </c>
      <c r="AE29" s="39">
        <v>30</v>
      </c>
      <c r="AF29" s="27">
        <v>45</v>
      </c>
      <c r="AG29" s="119">
        <v>49.5</v>
      </c>
      <c r="AH29" s="67"/>
      <c r="AI29" s="39"/>
      <c r="AJ29" s="39"/>
      <c r="AK29" s="39"/>
      <c r="AL29" s="39"/>
      <c r="AM29" s="119"/>
      <c r="AN29" s="67"/>
      <c r="AO29" s="39"/>
      <c r="AP29" s="39"/>
      <c r="AQ29" s="39"/>
      <c r="AR29" s="39"/>
      <c r="AS29" s="119"/>
      <c r="AT29" s="67"/>
      <c r="AU29" s="20"/>
      <c r="AV29" s="20"/>
      <c r="AW29" s="20"/>
      <c r="AX29" s="20"/>
      <c r="AY29" s="46"/>
      <c r="AZ29" s="67"/>
      <c r="BA29" s="20"/>
      <c r="BB29" s="20"/>
      <c r="BC29" s="20"/>
      <c r="BD29" s="20"/>
      <c r="BE29" s="46"/>
      <c r="BF29" s="67"/>
      <c r="BG29" s="20"/>
      <c r="BH29" s="20"/>
      <c r="BI29" s="20"/>
      <c r="BJ29" s="20"/>
      <c r="BK29" s="46"/>
      <c r="BL29" s="67"/>
    </row>
    <row r="30" spans="1:64" ht="12.75">
      <c r="A30" s="148" t="s">
        <v>150</v>
      </c>
      <c r="B30" s="39" t="s">
        <v>168</v>
      </c>
      <c r="C30" s="39">
        <v>399228</v>
      </c>
      <c r="D30" s="76" t="s">
        <v>2</v>
      </c>
      <c r="E30" s="59">
        <f t="shared" si="31"/>
        <v>40</v>
      </c>
      <c r="F30" s="53">
        <f t="shared" si="1"/>
        <v>39</v>
      </c>
      <c r="G30" s="27">
        <f t="shared" si="32"/>
        <v>1</v>
      </c>
      <c r="H30" s="184">
        <v>5</v>
      </c>
      <c r="I30" s="67"/>
      <c r="J30" s="46"/>
      <c r="K30" s="77" t="str">
        <f t="shared" si="3"/>
        <v> </v>
      </c>
      <c r="L30" s="67"/>
      <c r="M30" s="40">
        <f t="shared" si="33"/>
        <v>39</v>
      </c>
      <c r="N30" s="67"/>
      <c r="O30" s="56">
        <f t="shared" si="34"/>
        <v>40</v>
      </c>
      <c r="P30" s="56">
        <f t="shared" si="35"/>
        <v>40</v>
      </c>
      <c r="Q30" s="56">
        <f t="shared" si="36"/>
        <v>0</v>
      </c>
      <c r="R30" s="56">
        <f t="shared" si="37"/>
        <v>0</v>
      </c>
      <c r="S30" s="56">
        <f t="shared" si="38"/>
        <v>0</v>
      </c>
      <c r="T30" s="56">
        <f t="shared" si="39"/>
        <v>0</v>
      </c>
      <c r="U30" s="56">
        <f t="shared" si="40"/>
        <v>0</v>
      </c>
      <c r="V30" s="56">
        <f t="shared" si="41"/>
        <v>0</v>
      </c>
      <c r="W30" s="56">
        <f t="shared" si="42"/>
        <v>40</v>
      </c>
      <c r="X30" s="56">
        <f t="shared" si="43"/>
        <v>0</v>
      </c>
      <c r="Y30" s="56">
        <f t="shared" si="15"/>
        <v>0</v>
      </c>
      <c r="Z30" s="56">
        <f t="shared" si="16"/>
        <v>0</v>
      </c>
      <c r="AA30" s="56">
        <f t="shared" si="17"/>
        <v>0</v>
      </c>
      <c r="AB30" s="67"/>
      <c r="AC30" s="76"/>
      <c r="AD30" s="39"/>
      <c r="AE30" s="39"/>
      <c r="AF30" s="27"/>
      <c r="AG30" s="119"/>
      <c r="AH30" s="67"/>
      <c r="AI30" s="39">
        <v>3</v>
      </c>
      <c r="AJ30" s="39">
        <v>20</v>
      </c>
      <c r="AK30" s="39">
        <v>20</v>
      </c>
      <c r="AL30" s="39">
        <v>40</v>
      </c>
      <c r="AM30" s="119">
        <v>39</v>
      </c>
      <c r="AN30" s="67"/>
      <c r="AO30" s="39"/>
      <c r="AP30" s="39"/>
      <c r="AQ30" s="39"/>
      <c r="AR30" s="39"/>
      <c r="AS30" s="119"/>
      <c r="AT30" s="67"/>
      <c r="AU30" s="20"/>
      <c r="AV30" s="20"/>
      <c r="AW30" s="20"/>
      <c r="AX30" s="20"/>
      <c r="AY30" s="46"/>
      <c r="AZ30" s="67"/>
      <c r="BA30" s="20"/>
      <c r="BB30" s="20"/>
      <c r="BC30" s="20"/>
      <c r="BD30" s="20"/>
      <c r="BE30" s="46"/>
      <c r="BF30" s="67"/>
      <c r="BG30" s="20"/>
      <c r="BH30" s="20"/>
      <c r="BI30" s="20"/>
      <c r="BJ30" s="20"/>
      <c r="BK30" s="46"/>
      <c r="BL30" s="67"/>
    </row>
    <row r="31" spans="1:64" ht="12.75">
      <c r="A31" s="148" t="s">
        <v>144</v>
      </c>
      <c r="B31" s="39" t="s">
        <v>145</v>
      </c>
      <c r="C31" s="39">
        <v>273967</v>
      </c>
      <c r="D31" s="76" t="s">
        <v>2</v>
      </c>
      <c r="E31" s="59">
        <f t="shared" si="31"/>
        <v>35</v>
      </c>
      <c r="F31" s="53">
        <f t="shared" si="1"/>
        <v>36</v>
      </c>
      <c r="G31" s="27">
        <f t="shared" si="32"/>
        <v>1</v>
      </c>
      <c r="H31" s="184">
        <v>6</v>
      </c>
      <c r="I31" s="67"/>
      <c r="J31" s="46"/>
      <c r="K31" s="77" t="str">
        <f t="shared" si="3"/>
        <v> </v>
      </c>
      <c r="L31" s="67"/>
      <c r="M31" s="40">
        <f t="shared" si="33"/>
        <v>36</v>
      </c>
      <c r="N31" s="67"/>
      <c r="O31" s="56">
        <f t="shared" si="34"/>
        <v>35</v>
      </c>
      <c r="P31" s="56">
        <f t="shared" si="35"/>
        <v>35</v>
      </c>
      <c r="Q31" s="56">
        <f t="shared" si="36"/>
        <v>0</v>
      </c>
      <c r="R31" s="56">
        <f t="shared" si="37"/>
        <v>0</v>
      </c>
      <c r="S31" s="56">
        <f t="shared" si="38"/>
        <v>0</v>
      </c>
      <c r="T31" s="56">
        <f t="shared" si="39"/>
        <v>0</v>
      </c>
      <c r="U31" s="56">
        <f t="shared" si="40"/>
        <v>0</v>
      </c>
      <c r="V31" s="56">
        <f t="shared" si="41"/>
        <v>35</v>
      </c>
      <c r="W31" s="56">
        <f t="shared" si="42"/>
        <v>0</v>
      </c>
      <c r="X31" s="56">
        <f t="shared" si="43"/>
        <v>0</v>
      </c>
      <c r="Y31" s="56">
        <f t="shared" si="15"/>
        <v>0</v>
      </c>
      <c r="Z31" s="56">
        <f t="shared" si="16"/>
        <v>0</v>
      </c>
      <c r="AA31" s="56">
        <f t="shared" si="17"/>
        <v>0</v>
      </c>
      <c r="AB31" s="67"/>
      <c r="AC31" s="76">
        <v>2</v>
      </c>
      <c r="AD31" s="39">
        <v>15</v>
      </c>
      <c r="AE31" s="39">
        <v>20</v>
      </c>
      <c r="AF31" s="27">
        <v>35</v>
      </c>
      <c r="AG31" s="119">
        <v>36</v>
      </c>
      <c r="AH31" s="67"/>
      <c r="AI31" s="39"/>
      <c r="AJ31" s="39"/>
      <c r="AK31" s="39"/>
      <c r="AL31" s="39"/>
      <c r="AM31" s="119"/>
      <c r="AN31" s="67"/>
      <c r="AO31" s="39"/>
      <c r="AP31" s="39"/>
      <c r="AQ31" s="39"/>
      <c r="AR31" s="39"/>
      <c r="AS31" s="119"/>
      <c r="AT31" s="67"/>
      <c r="AU31" s="20"/>
      <c r="AV31" s="20"/>
      <c r="AW31" s="20"/>
      <c r="AX31" s="20"/>
      <c r="AY31" s="46"/>
      <c r="AZ31" s="67"/>
      <c r="BA31" s="20"/>
      <c r="BB31" s="20"/>
      <c r="BC31" s="20"/>
      <c r="BD31" s="20"/>
      <c r="BE31" s="46"/>
      <c r="BF31" s="67"/>
      <c r="BG31" s="20"/>
      <c r="BH31" s="20"/>
      <c r="BI31" s="20"/>
      <c r="BJ31" s="20"/>
      <c r="BK31" s="46"/>
      <c r="BL31" s="67"/>
    </row>
    <row r="32" spans="1:64" ht="12.75">
      <c r="A32" s="148" t="s">
        <v>176</v>
      </c>
      <c r="B32" s="39" t="s">
        <v>177</v>
      </c>
      <c r="C32" s="39">
        <v>478267</v>
      </c>
      <c r="D32" s="76" t="s">
        <v>2</v>
      </c>
      <c r="E32" s="59">
        <f t="shared" si="31"/>
        <v>30</v>
      </c>
      <c r="F32" s="53">
        <f t="shared" si="1"/>
        <v>30</v>
      </c>
      <c r="G32" s="27">
        <f t="shared" si="32"/>
        <v>1</v>
      </c>
      <c r="H32" s="184">
        <v>7</v>
      </c>
      <c r="I32" s="67"/>
      <c r="J32" s="46"/>
      <c r="K32" s="77" t="str">
        <f t="shared" si="3"/>
        <v> </v>
      </c>
      <c r="L32" s="67"/>
      <c r="M32" s="40">
        <f t="shared" si="33"/>
        <v>30</v>
      </c>
      <c r="N32" s="67"/>
      <c r="O32" s="56">
        <f t="shared" si="34"/>
        <v>30</v>
      </c>
      <c r="P32" s="56">
        <f t="shared" si="35"/>
        <v>30</v>
      </c>
      <c r="Q32" s="56">
        <f t="shared" si="36"/>
        <v>0</v>
      </c>
      <c r="R32" s="56">
        <f t="shared" si="37"/>
        <v>0</v>
      </c>
      <c r="S32" s="56">
        <f t="shared" si="38"/>
        <v>0</v>
      </c>
      <c r="T32" s="56">
        <f t="shared" si="39"/>
        <v>0</v>
      </c>
      <c r="U32" s="56">
        <f t="shared" si="40"/>
        <v>0</v>
      </c>
      <c r="V32" s="56">
        <f t="shared" si="41"/>
        <v>0</v>
      </c>
      <c r="W32" s="56">
        <f t="shared" si="42"/>
        <v>30</v>
      </c>
      <c r="X32" s="56">
        <f t="shared" si="43"/>
        <v>0</v>
      </c>
      <c r="Y32" s="56">
        <f t="shared" si="15"/>
        <v>0</v>
      </c>
      <c r="Z32" s="56">
        <f t="shared" si="16"/>
        <v>0</v>
      </c>
      <c r="AA32" s="56">
        <f t="shared" si="17"/>
        <v>0</v>
      </c>
      <c r="AB32" s="67"/>
      <c r="AC32" s="76"/>
      <c r="AD32" s="39"/>
      <c r="AE32" s="39"/>
      <c r="AF32" s="27"/>
      <c r="AG32" s="119"/>
      <c r="AH32" s="67"/>
      <c r="AI32" s="39">
        <v>4</v>
      </c>
      <c r="AJ32" s="39">
        <v>20</v>
      </c>
      <c r="AK32" s="39">
        <v>10</v>
      </c>
      <c r="AL32" s="39">
        <v>30</v>
      </c>
      <c r="AM32" s="119">
        <v>30</v>
      </c>
      <c r="AN32" s="67"/>
      <c r="AO32" s="39"/>
      <c r="AP32" s="39"/>
      <c r="AQ32" s="39"/>
      <c r="AR32" s="39"/>
      <c r="AS32" s="119"/>
      <c r="AT32" s="67"/>
      <c r="AU32" s="20"/>
      <c r="AV32" s="20"/>
      <c r="AW32" s="20"/>
      <c r="AX32" s="20"/>
      <c r="AY32" s="46"/>
      <c r="AZ32" s="67"/>
      <c r="BA32" s="20"/>
      <c r="BB32" s="20"/>
      <c r="BC32" s="20"/>
      <c r="BD32" s="20"/>
      <c r="BE32" s="46"/>
      <c r="BF32" s="67"/>
      <c r="BG32" s="20"/>
      <c r="BH32" s="20"/>
      <c r="BI32" s="20"/>
      <c r="BJ32" s="20"/>
      <c r="BK32" s="46"/>
      <c r="BL32" s="67"/>
    </row>
    <row r="33" spans="1:64" ht="12.75">
      <c r="A33" s="148" t="s">
        <v>264</v>
      </c>
      <c r="B33" s="39" t="s">
        <v>263</v>
      </c>
      <c r="C33" s="39"/>
      <c r="D33" s="76" t="s">
        <v>2</v>
      </c>
      <c r="E33" s="59">
        <f t="shared" si="31"/>
        <v>10</v>
      </c>
      <c r="F33" s="53">
        <f t="shared" si="1"/>
        <v>0</v>
      </c>
      <c r="G33" s="27">
        <f t="shared" si="32"/>
        <v>1</v>
      </c>
      <c r="H33" s="184">
        <v>8</v>
      </c>
      <c r="I33" s="67"/>
      <c r="J33" s="46"/>
      <c r="K33" s="77" t="str">
        <f t="shared" si="3"/>
        <v> </v>
      </c>
      <c r="L33" s="67"/>
      <c r="M33" s="40">
        <f t="shared" si="33"/>
        <v>0</v>
      </c>
      <c r="N33" s="67"/>
      <c r="O33" s="56">
        <f t="shared" si="34"/>
        <v>10</v>
      </c>
      <c r="P33" s="56">
        <f t="shared" si="35"/>
        <v>10</v>
      </c>
      <c r="Q33" s="56">
        <f t="shared" si="36"/>
        <v>0</v>
      </c>
      <c r="R33" s="56">
        <f t="shared" si="37"/>
        <v>0</v>
      </c>
      <c r="S33" s="56">
        <f t="shared" si="38"/>
        <v>0</v>
      </c>
      <c r="T33" s="56">
        <f t="shared" si="39"/>
        <v>0</v>
      </c>
      <c r="U33" s="56">
        <f t="shared" si="40"/>
        <v>0</v>
      </c>
      <c r="V33" s="56">
        <f t="shared" si="41"/>
        <v>0</v>
      </c>
      <c r="W33" s="56">
        <f t="shared" si="42"/>
        <v>0</v>
      </c>
      <c r="X33" s="56">
        <f t="shared" si="43"/>
        <v>0</v>
      </c>
      <c r="Y33" s="56">
        <f t="shared" si="15"/>
        <v>10</v>
      </c>
      <c r="Z33" s="56">
        <f t="shared" si="16"/>
        <v>0</v>
      </c>
      <c r="AA33" s="56">
        <f t="shared" si="17"/>
        <v>0</v>
      </c>
      <c r="AB33" s="67"/>
      <c r="AC33" s="76"/>
      <c r="AD33" s="39"/>
      <c r="AE33" s="39"/>
      <c r="AF33" s="27"/>
      <c r="AG33" s="119"/>
      <c r="AH33" s="67"/>
      <c r="AI33" s="39"/>
      <c r="AJ33" s="39"/>
      <c r="AK33" s="39"/>
      <c r="AL33" s="39"/>
      <c r="AM33" s="119"/>
      <c r="AN33" s="67"/>
      <c r="AO33" s="39"/>
      <c r="AP33" s="39"/>
      <c r="AQ33" s="39"/>
      <c r="AR33" s="39"/>
      <c r="AS33" s="119"/>
      <c r="AT33" s="67"/>
      <c r="AU33" s="20" t="s">
        <v>7</v>
      </c>
      <c r="AV33" s="20">
        <v>10</v>
      </c>
      <c r="AW33" s="20">
        <v>0</v>
      </c>
      <c r="AX33" s="20">
        <v>10</v>
      </c>
      <c r="AY33" s="46">
        <v>0</v>
      </c>
      <c r="AZ33" s="67"/>
      <c r="BA33" s="20"/>
      <c r="BB33" s="20"/>
      <c r="BC33" s="20"/>
      <c r="BD33" s="20"/>
      <c r="BE33" s="46"/>
      <c r="BF33" s="67"/>
      <c r="BG33" s="20"/>
      <c r="BH33" s="20"/>
      <c r="BI33" s="20"/>
      <c r="BJ33" s="20"/>
      <c r="BK33" s="46"/>
      <c r="BL33" s="67"/>
    </row>
    <row r="34" spans="1:64" s="145" customFormat="1" ht="12.75">
      <c r="A34" s="126" t="s">
        <v>4</v>
      </c>
      <c r="B34" s="128"/>
      <c r="C34" s="128"/>
      <c r="D34" s="138"/>
      <c r="E34" s="139"/>
      <c r="F34" s="140">
        <f t="shared" si="1"/>
        <v>0</v>
      </c>
      <c r="G34" s="141"/>
      <c r="H34" s="138"/>
      <c r="I34" s="128"/>
      <c r="J34" s="142"/>
      <c r="K34" s="70" t="str">
        <f t="shared" si="3"/>
        <v> </v>
      </c>
      <c r="L34" s="128"/>
      <c r="M34" s="142"/>
      <c r="N34" s="128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>
        <f t="shared" si="15"/>
        <v>0</v>
      </c>
      <c r="Z34" s="143">
        <f t="shared" si="16"/>
        <v>0</v>
      </c>
      <c r="AA34" s="143">
        <f t="shared" si="17"/>
        <v>0</v>
      </c>
      <c r="AB34" s="128"/>
      <c r="AC34" s="141"/>
      <c r="AD34" s="136"/>
      <c r="AE34" s="141"/>
      <c r="AF34" s="141"/>
      <c r="AG34" s="142"/>
      <c r="AH34" s="128"/>
      <c r="AI34" s="128"/>
      <c r="AJ34" s="128"/>
      <c r="AK34" s="128"/>
      <c r="AL34" s="136"/>
      <c r="AM34" s="144"/>
      <c r="AN34" s="128"/>
      <c r="AO34" s="138"/>
      <c r="AP34" s="128"/>
      <c r="AQ34" s="128"/>
      <c r="AR34" s="136"/>
      <c r="AS34" s="142"/>
      <c r="AT34" s="128"/>
      <c r="AU34" s="128"/>
      <c r="AV34" s="128"/>
      <c r="AW34" s="128"/>
      <c r="AX34" s="136"/>
      <c r="AY34" s="144"/>
      <c r="AZ34" s="128"/>
      <c r="BA34" s="128"/>
      <c r="BB34" s="128"/>
      <c r="BC34" s="128"/>
      <c r="BD34" s="136"/>
      <c r="BE34" s="144"/>
      <c r="BF34" s="128"/>
      <c r="BG34" s="128"/>
      <c r="BH34" s="128"/>
      <c r="BI34" s="128"/>
      <c r="BJ34" s="136"/>
      <c r="BK34" s="144"/>
      <c r="BL34" s="128"/>
    </row>
    <row r="35" spans="1:64" s="160" customFormat="1" ht="12.75">
      <c r="A35" s="147" t="s">
        <v>253</v>
      </c>
      <c r="B35" s="152" t="s">
        <v>254</v>
      </c>
      <c r="C35" s="152">
        <v>406241</v>
      </c>
      <c r="D35" s="153" t="s">
        <v>4</v>
      </c>
      <c r="E35" s="154">
        <f aca="true" t="shared" si="44" ref="E35:E49">SUM(P35:U35)</f>
        <v>275</v>
      </c>
      <c r="F35" s="155">
        <f t="shared" si="1"/>
        <v>109.5</v>
      </c>
      <c r="G35" s="153">
        <f aca="true" t="shared" si="45" ref="G35:G49">COUNTA(AC35,AI35,AO35,AU35,BA35,BG35)</f>
        <v>4</v>
      </c>
      <c r="H35" s="156">
        <v>1</v>
      </c>
      <c r="I35" s="126"/>
      <c r="J35" s="157">
        <v>336</v>
      </c>
      <c r="K35" s="156" t="str">
        <f t="shared" si="3"/>
        <v>$</v>
      </c>
      <c r="L35" s="126"/>
      <c r="M35" s="158">
        <f aca="true" t="shared" si="46" ref="M35:M49">J35+F35</f>
        <v>445.5</v>
      </c>
      <c r="N35" s="126"/>
      <c r="O35" s="159">
        <f aca="true" t="shared" si="47" ref="O35:O57">SUM(V35:AA35)</f>
        <v>275</v>
      </c>
      <c r="P35" s="159">
        <f aca="true" t="shared" si="48" ref="P35:P57">LARGE(V35:AA35,1)</f>
        <v>75</v>
      </c>
      <c r="Q35" s="159">
        <f aca="true" t="shared" si="49" ref="Q35:Q57">LARGE(V35:AA35,2)</f>
        <v>70</v>
      </c>
      <c r="R35" s="159">
        <f aca="true" t="shared" si="50" ref="R35:R57">LARGE(V35:AA35,3)</f>
        <v>65</v>
      </c>
      <c r="S35" s="159">
        <f aca="true" t="shared" si="51" ref="S35:S57">LARGE(V35:AA35,4)</f>
        <v>65</v>
      </c>
      <c r="T35" s="159">
        <f aca="true" t="shared" si="52" ref="T35:T57">LARGE(V35:AA35,5)</f>
        <v>0</v>
      </c>
      <c r="U35" s="159">
        <f aca="true" t="shared" si="53" ref="U35:U57">LARGE(V35:AA35,6)</f>
        <v>0</v>
      </c>
      <c r="V35" s="159">
        <f aca="true" t="shared" si="54" ref="V35:V57">AF35</f>
        <v>0</v>
      </c>
      <c r="W35" s="159">
        <f aca="true" t="shared" si="55" ref="W35:W57">AL35</f>
        <v>75</v>
      </c>
      <c r="X35" s="159">
        <f aca="true" t="shared" si="56" ref="X35:X57">AR35</f>
        <v>70</v>
      </c>
      <c r="Y35" s="159">
        <f t="shared" si="15"/>
        <v>0</v>
      </c>
      <c r="Z35" s="159">
        <f t="shared" si="16"/>
        <v>65</v>
      </c>
      <c r="AA35" s="159">
        <f t="shared" si="17"/>
        <v>65</v>
      </c>
      <c r="AB35" s="126"/>
      <c r="AC35" s="156"/>
      <c r="AD35" s="147"/>
      <c r="AE35" s="156"/>
      <c r="AF35" s="156"/>
      <c r="AG35" s="157"/>
      <c r="AH35" s="126"/>
      <c r="AI35" s="147">
        <v>4</v>
      </c>
      <c r="AJ35" s="147">
        <v>25</v>
      </c>
      <c r="AK35" s="147">
        <v>50</v>
      </c>
      <c r="AL35" s="152">
        <v>75</v>
      </c>
      <c r="AM35" s="157">
        <v>60</v>
      </c>
      <c r="AN35" s="126"/>
      <c r="AO35" s="153">
        <v>1</v>
      </c>
      <c r="AP35" s="147">
        <v>15</v>
      </c>
      <c r="AQ35" s="147">
        <v>20</v>
      </c>
      <c r="AR35" s="152">
        <v>70</v>
      </c>
      <c r="AS35" s="157">
        <v>49.5</v>
      </c>
      <c r="AT35" s="126"/>
      <c r="AU35" s="147"/>
      <c r="AV35" s="147"/>
      <c r="AW35" s="147"/>
      <c r="AX35" s="152"/>
      <c r="AY35" s="157"/>
      <c r="AZ35" s="126"/>
      <c r="BA35" s="147">
        <v>2</v>
      </c>
      <c r="BB35" s="147">
        <v>25</v>
      </c>
      <c r="BC35" s="147">
        <v>40</v>
      </c>
      <c r="BD35" s="152">
        <v>65</v>
      </c>
      <c r="BE35" s="157"/>
      <c r="BF35" s="126"/>
      <c r="BG35" s="147">
        <v>2</v>
      </c>
      <c r="BH35" s="147">
        <v>25</v>
      </c>
      <c r="BI35" s="147">
        <v>40</v>
      </c>
      <c r="BJ35" s="152">
        <v>65</v>
      </c>
      <c r="BK35" s="157"/>
      <c r="BL35" s="126"/>
    </row>
    <row r="36" spans="1:64" s="160" customFormat="1" ht="12.75">
      <c r="A36" s="147" t="s">
        <v>101</v>
      </c>
      <c r="B36" s="152" t="s">
        <v>166</v>
      </c>
      <c r="C36" s="152">
        <v>369232</v>
      </c>
      <c r="D36" s="153" t="s">
        <v>4</v>
      </c>
      <c r="E36" s="154">
        <f t="shared" si="44"/>
        <v>265</v>
      </c>
      <c r="F36" s="155">
        <f aca="true" t="shared" si="57" ref="F36:F58">AG36+AM36+AS36+BK36+AY36+BE36+BK36</f>
        <v>102</v>
      </c>
      <c r="G36" s="153">
        <f t="shared" si="45"/>
        <v>4</v>
      </c>
      <c r="H36" s="156">
        <v>2</v>
      </c>
      <c r="I36" s="126"/>
      <c r="J36" s="157">
        <v>264</v>
      </c>
      <c r="K36" s="156" t="str">
        <f aca="true" t="shared" si="58" ref="K36:K57">IF(G36&gt;=3,"$"," ")</f>
        <v>$</v>
      </c>
      <c r="L36" s="126"/>
      <c r="M36" s="158">
        <f t="shared" si="46"/>
        <v>366</v>
      </c>
      <c r="N36" s="126"/>
      <c r="O36" s="159">
        <f t="shared" si="47"/>
        <v>265</v>
      </c>
      <c r="P36" s="159">
        <f t="shared" si="48"/>
        <v>75</v>
      </c>
      <c r="Q36" s="159">
        <f t="shared" si="49"/>
        <v>75</v>
      </c>
      <c r="R36" s="159">
        <f t="shared" si="50"/>
        <v>65</v>
      </c>
      <c r="S36" s="159">
        <f t="shared" si="51"/>
        <v>50</v>
      </c>
      <c r="T36" s="159">
        <f t="shared" si="52"/>
        <v>0</v>
      </c>
      <c r="U36" s="159">
        <f t="shared" si="53"/>
        <v>0</v>
      </c>
      <c r="V36" s="159">
        <f t="shared" si="54"/>
        <v>50</v>
      </c>
      <c r="W36" s="159">
        <f t="shared" si="55"/>
        <v>65</v>
      </c>
      <c r="X36" s="159">
        <f t="shared" si="56"/>
        <v>0</v>
      </c>
      <c r="Y36" s="159">
        <f aca="true" t="shared" si="59" ref="Y36:Y57">AX36</f>
        <v>0</v>
      </c>
      <c r="Z36" s="159">
        <f aca="true" t="shared" si="60" ref="Z36:Z57">BD36</f>
        <v>75</v>
      </c>
      <c r="AA36" s="159">
        <f aca="true" t="shared" si="61" ref="AA36:AA57">BJ36</f>
        <v>75</v>
      </c>
      <c r="AB36" s="126"/>
      <c r="AC36" s="156">
        <v>2</v>
      </c>
      <c r="AD36" s="147">
        <v>20</v>
      </c>
      <c r="AE36" s="156">
        <v>30</v>
      </c>
      <c r="AF36" s="156">
        <v>50</v>
      </c>
      <c r="AG36" s="157">
        <v>48</v>
      </c>
      <c r="AH36" s="126"/>
      <c r="AI36" s="147">
        <v>5</v>
      </c>
      <c r="AJ36" s="147">
        <v>25</v>
      </c>
      <c r="AK36" s="147">
        <v>40</v>
      </c>
      <c r="AL36" s="152">
        <v>65</v>
      </c>
      <c r="AM36" s="157">
        <v>54</v>
      </c>
      <c r="AN36" s="126"/>
      <c r="AO36" s="153"/>
      <c r="AP36" s="147"/>
      <c r="AQ36" s="147"/>
      <c r="AR36" s="152"/>
      <c r="AS36" s="157"/>
      <c r="AT36" s="126"/>
      <c r="AU36" s="147"/>
      <c r="AV36" s="147"/>
      <c r="AW36" s="147"/>
      <c r="AX36" s="147"/>
      <c r="AY36" s="157"/>
      <c r="AZ36" s="126"/>
      <c r="BA36" s="147">
        <v>1</v>
      </c>
      <c r="BB36" s="147">
        <v>25</v>
      </c>
      <c r="BC36" s="147">
        <v>50</v>
      </c>
      <c r="BD36" s="147">
        <v>75</v>
      </c>
      <c r="BE36" s="157"/>
      <c r="BF36" s="126"/>
      <c r="BG36" s="147">
        <v>1</v>
      </c>
      <c r="BH36" s="147">
        <v>25</v>
      </c>
      <c r="BI36" s="147">
        <v>50</v>
      </c>
      <c r="BJ36" s="147">
        <v>75</v>
      </c>
      <c r="BK36" s="157"/>
      <c r="BL36" s="126"/>
    </row>
    <row r="37" spans="1:64" s="86" customFormat="1" ht="12.75">
      <c r="A37" s="147" t="s">
        <v>259</v>
      </c>
      <c r="B37" s="5" t="s">
        <v>260</v>
      </c>
      <c r="C37" s="5"/>
      <c r="D37" s="179" t="s">
        <v>4</v>
      </c>
      <c r="E37" s="180">
        <f t="shared" si="44"/>
        <v>130</v>
      </c>
      <c r="F37" s="181">
        <f t="shared" si="57"/>
        <v>0</v>
      </c>
      <c r="G37" s="182">
        <f t="shared" si="45"/>
        <v>3</v>
      </c>
      <c r="H37" s="156">
        <v>3</v>
      </c>
      <c r="I37" s="80"/>
      <c r="J37" s="85">
        <v>180</v>
      </c>
      <c r="K37" s="150" t="str">
        <f t="shared" si="58"/>
        <v>$</v>
      </c>
      <c r="L37" s="80"/>
      <c r="M37" s="85">
        <f t="shared" si="46"/>
        <v>180</v>
      </c>
      <c r="N37" s="80"/>
      <c r="O37" s="115">
        <f t="shared" si="47"/>
        <v>130</v>
      </c>
      <c r="P37" s="115">
        <f t="shared" si="48"/>
        <v>55</v>
      </c>
      <c r="Q37" s="115">
        <f t="shared" si="49"/>
        <v>45</v>
      </c>
      <c r="R37" s="115">
        <f t="shared" si="50"/>
        <v>30</v>
      </c>
      <c r="S37" s="115">
        <f t="shared" si="51"/>
        <v>0</v>
      </c>
      <c r="T37" s="115">
        <f t="shared" si="52"/>
        <v>0</v>
      </c>
      <c r="U37" s="115">
        <f t="shared" si="53"/>
        <v>0</v>
      </c>
      <c r="V37" s="115">
        <f t="shared" si="54"/>
        <v>0</v>
      </c>
      <c r="W37" s="115">
        <f t="shared" si="55"/>
        <v>0</v>
      </c>
      <c r="X37" s="115">
        <f t="shared" si="56"/>
        <v>30</v>
      </c>
      <c r="Y37" s="115">
        <f t="shared" si="59"/>
        <v>0</v>
      </c>
      <c r="Z37" s="115">
        <f t="shared" si="60"/>
        <v>45</v>
      </c>
      <c r="AA37" s="115">
        <f t="shared" si="61"/>
        <v>55</v>
      </c>
      <c r="AB37" s="80"/>
      <c r="AC37" s="150"/>
      <c r="AD37" s="84"/>
      <c r="AE37" s="150"/>
      <c r="AF37" s="150"/>
      <c r="AG37" s="183"/>
      <c r="AH37" s="80"/>
      <c r="AI37" s="84"/>
      <c r="AJ37" s="84"/>
      <c r="AK37" s="84"/>
      <c r="AL37" s="5"/>
      <c r="AM37" s="85"/>
      <c r="AN37" s="80"/>
      <c r="AO37" s="179" t="s">
        <v>7</v>
      </c>
      <c r="AP37" s="84">
        <v>15</v>
      </c>
      <c r="AQ37" s="84">
        <v>0</v>
      </c>
      <c r="AR37" s="5">
        <v>30</v>
      </c>
      <c r="AS37" s="85">
        <v>0</v>
      </c>
      <c r="AT37" s="80"/>
      <c r="AU37" s="84"/>
      <c r="AV37" s="84"/>
      <c r="AW37" s="84"/>
      <c r="AX37" s="84"/>
      <c r="AY37" s="85"/>
      <c r="AZ37" s="80"/>
      <c r="BA37" s="84">
        <v>4</v>
      </c>
      <c r="BB37" s="84">
        <v>25</v>
      </c>
      <c r="BC37" s="84">
        <v>20</v>
      </c>
      <c r="BD37" s="84">
        <v>45</v>
      </c>
      <c r="BE37" s="85"/>
      <c r="BF37" s="80"/>
      <c r="BG37" s="84">
        <v>3</v>
      </c>
      <c r="BH37" s="84">
        <v>25</v>
      </c>
      <c r="BI37" s="84">
        <v>30</v>
      </c>
      <c r="BJ37" s="84">
        <v>55</v>
      </c>
      <c r="BK37" s="85"/>
      <c r="BL37" s="80"/>
    </row>
    <row r="38" spans="1:64" s="185" customFormat="1" ht="12.75">
      <c r="A38" s="148" t="s">
        <v>251</v>
      </c>
      <c r="B38" s="39" t="s">
        <v>252</v>
      </c>
      <c r="C38" s="39">
        <v>271292</v>
      </c>
      <c r="D38" s="76" t="s">
        <v>4</v>
      </c>
      <c r="E38" s="59">
        <f t="shared" si="44"/>
        <v>105</v>
      </c>
      <c r="F38" s="53">
        <f t="shared" si="57"/>
        <v>132</v>
      </c>
      <c r="G38" s="27">
        <f t="shared" si="45"/>
        <v>1</v>
      </c>
      <c r="H38" s="165">
        <v>4</v>
      </c>
      <c r="I38" s="67"/>
      <c r="J38" s="78"/>
      <c r="K38" s="77" t="str">
        <f t="shared" si="58"/>
        <v> </v>
      </c>
      <c r="L38" s="67"/>
      <c r="M38" s="40">
        <f t="shared" si="46"/>
        <v>132</v>
      </c>
      <c r="N38" s="67"/>
      <c r="O38" s="56">
        <f t="shared" si="47"/>
        <v>105</v>
      </c>
      <c r="P38" s="56">
        <f t="shared" si="48"/>
        <v>105</v>
      </c>
      <c r="Q38" s="56">
        <f t="shared" si="49"/>
        <v>0</v>
      </c>
      <c r="R38" s="56">
        <f t="shared" si="50"/>
        <v>0</v>
      </c>
      <c r="S38" s="56">
        <f t="shared" si="51"/>
        <v>0</v>
      </c>
      <c r="T38" s="56">
        <f t="shared" si="52"/>
        <v>0</v>
      </c>
      <c r="U38" s="56">
        <f t="shared" si="53"/>
        <v>0</v>
      </c>
      <c r="V38" s="56">
        <f t="shared" si="54"/>
        <v>0</v>
      </c>
      <c r="W38" s="56">
        <f t="shared" si="55"/>
        <v>105</v>
      </c>
      <c r="X38" s="56">
        <f t="shared" si="56"/>
        <v>0</v>
      </c>
      <c r="Y38" s="56">
        <f t="shared" si="59"/>
        <v>0</v>
      </c>
      <c r="Z38" s="56">
        <f t="shared" si="60"/>
        <v>0</v>
      </c>
      <c r="AA38" s="56">
        <f t="shared" si="61"/>
        <v>0</v>
      </c>
      <c r="AB38" s="67"/>
      <c r="AC38" s="77"/>
      <c r="AD38" s="79"/>
      <c r="AE38" s="77"/>
      <c r="AF38" s="77"/>
      <c r="AG38" s="120"/>
      <c r="AH38" s="67"/>
      <c r="AI38" s="79">
        <v>1</v>
      </c>
      <c r="AJ38" s="79">
        <v>25</v>
      </c>
      <c r="AK38" s="79">
        <v>80</v>
      </c>
      <c r="AL38" s="39">
        <v>105</v>
      </c>
      <c r="AM38" s="78">
        <v>132</v>
      </c>
      <c r="AN38" s="67"/>
      <c r="AO38" s="76"/>
      <c r="AP38" s="79"/>
      <c r="AQ38" s="79"/>
      <c r="AR38" s="39"/>
      <c r="AS38" s="78"/>
      <c r="AT38" s="67"/>
      <c r="AU38" s="79"/>
      <c r="AV38" s="79"/>
      <c r="AW38" s="79"/>
      <c r="AX38" s="20"/>
      <c r="AY38" s="78"/>
      <c r="AZ38" s="67"/>
      <c r="BA38" s="79"/>
      <c r="BB38" s="79"/>
      <c r="BC38" s="79"/>
      <c r="BD38" s="20"/>
      <c r="BE38" s="78"/>
      <c r="BF38" s="67"/>
      <c r="BG38" s="79"/>
      <c r="BH38" s="79"/>
      <c r="BI38" s="79"/>
      <c r="BJ38" s="20"/>
      <c r="BK38" s="78"/>
      <c r="BL38" s="67"/>
    </row>
    <row r="39" spans="1:73" s="185" customFormat="1" ht="12.75">
      <c r="A39" s="148" t="s">
        <v>266</v>
      </c>
      <c r="B39" s="20" t="s">
        <v>267</v>
      </c>
      <c r="C39" s="20"/>
      <c r="D39" s="27" t="s">
        <v>4</v>
      </c>
      <c r="E39" s="59">
        <f t="shared" si="44"/>
        <v>100</v>
      </c>
      <c r="F39" s="53">
        <f t="shared" si="57"/>
        <v>0</v>
      </c>
      <c r="G39" s="27">
        <f t="shared" si="45"/>
        <v>2</v>
      </c>
      <c r="H39" s="165">
        <v>5</v>
      </c>
      <c r="I39" s="67"/>
      <c r="J39" s="46"/>
      <c r="K39" s="77" t="str">
        <f t="shared" si="58"/>
        <v> </v>
      </c>
      <c r="L39" s="67"/>
      <c r="M39" s="40">
        <f t="shared" si="46"/>
        <v>0</v>
      </c>
      <c r="N39" s="67"/>
      <c r="O39" s="56">
        <f t="shared" si="47"/>
        <v>100</v>
      </c>
      <c r="P39" s="56">
        <f t="shared" si="48"/>
        <v>55</v>
      </c>
      <c r="Q39" s="56">
        <f t="shared" si="49"/>
        <v>45</v>
      </c>
      <c r="R39" s="56">
        <f t="shared" si="50"/>
        <v>0</v>
      </c>
      <c r="S39" s="56">
        <f t="shared" si="51"/>
        <v>0</v>
      </c>
      <c r="T39" s="56">
        <f t="shared" si="52"/>
        <v>0</v>
      </c>
      <c r="U39" s="56">
        <f t="shared" si="53"/>
        <v>0</v>
      </c>
      <c r="V39" s="56">
        <f t="shared" si="54"/>
        <v>0</v>
      </c>
      <c r="W39" s="56">
        <f t="shared" si="55"/>
        <v>0</v>
      </c>
      <c r="X39" s="56">
        <f t="shared" si="56"/>
        <v>0</v>
      </c>
      <c r="Y39" s="56">
        <f t="shared" si="59"/>
        <v>0</v>
      </c>
      <c r="Z39" s="56">
        <f t="shared" si="60"/>
        <v>55</v>
      </c>
      <c r="AA39" s="56">
        <f t="shared" si="61"/>
        <v>45</v>
      </c>
      <c r="AB39" s="67"/>
      <c r="AC39" s="27"/>
      <c r="AD39" s="20"/>
      <c r="AE39" s="27"/>
      <c r="AF39" s="27"/>
      <c r="AG39" s="119"/>
      <c r="AH39" s="67"/>
      <c r="AI39" s="20"/>
      <c r="AJ39" s="20"/>
      <c r="AK39" s="20"/>
      <c r="AL39" s="39"/>
      <c r="AM39" s="46"/>
      <c r="AN39" s="67"/>
      <c r="AO39" s="20"/>
      <c r="AP39" s="20"/>
      <c r="AQ39" s="20"/>
      <c r="AR39" s="39"/>
      <c r="AS39" s="46"/>
      <c r="AT39" s="67"/>
      <c r="AU39" s="20"/>
      <c r="AV39" s="20"/>
      <c r="AW39" s="20"/>
      <c r="AX39" s="20"/>
      <c r="AY39" s="46"/>
      <c r="AZ39" s="67"/>
      <c r="BA39" s="20">
        <v>3</v>
      </c>
      <c r="BB39" s="20">
        <v>25</v>
      </c>
      <c r="BC39" s="20">
        <v>30</v>
      </c>
      <c r="BD39" s="20">
        <v>55</v>
      </c>
      <c r="BE39" s="46"/>
      <c r="BF39" s="67"/>
      <c r="BG39" s="20">
        <v>4</v>
      </c>
      <c r="BH39" s="20">
        <v>25</v>
      </c>
      <c r="BI39" s="20">
        <v>20</v>
      </c>
      <c r="BJ39" s="20">
        <v>45</v>
      </c>
      <c r="BK39" s="46"/>
      <c r="BL39" s="67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1:64" s="185" customFormat="1" ht="12.75">
      <c r="A40" s="148" t="s">
        <v>150</v>
      </c>
      <c r="B40" s="39" t="s">
        <v>276</v>
      </c>
      <c r="C40" s="39">
        <v>412172</v>
      </c>
      <c r="D40" s="76" t="s">
        <v>4</v>
      </c>
      <c r="E40" s="59">
        <f t="shared" si="44"/>
        <v>95</v>
      </c>
      <c r="F40" s="53">
        <f t="shared" si="57"/>
        <v>96</v>
      </c>
      <c r="G40" s="27">
        <f t="shared" si="45"/>
        <v>1</v>
      </c>
      <c r="H40" s="165">
        <v>6</v>
      </c>
      <c r="I40" s="67"/>
      <c r="J40" s="78"/>
      <c r="K40" s="77" t="str">
        <f t="shared" si="58"/>
        <v> </v>
      </c>
      <c r="L40" s="67"/>
      <c r="M40" s="40">
        <f t="shared" si="46"/>
        <v>96</v>
      </c>
      <c r="N40" s="67"/>
      <c r="O40" s="56">
        <f t="shared" si="47"/>
        <v>95</v>
      </c>
      <c r="P40" s="56">
        <f t="shared" si="48"/>
        <v>95</v>
      </c>
      <c r="Q40" s="56">
        <f t="shared" si="49"/>
        <v>0</v>
      </c>
      <c r="R40" s="56">
        <f t="shared" si="50"/>
        <v>0</v>
      </c>
      <c r="S40" s="56">
        <f t="shared" si="51"/>
        <v>0</v>
      </c>
      <c r="T40" s="56">
        <f t="shared" si="52"/>
        <v>0</v>
      </c>
      <c r="U40" s="56">
        <f t="shared" si="53"/>
        <v>0</v>
      </c>
      <c r="V40" s="56">
        <f t="shared" si="54"/>
        <v>0</v>
      </c>
      <c r="W40" s="56">
        <f t="shared" si="55"/>
        <v>95</v>
      </c>
      <c r="X40" s="56">
        <f t="shared" si="56"/>
        <v>0</v>
      </c>
      <c r="Y40" s="56">
        <f t="shared" si="59"/>
        <v>0</v>
      </c>
      <c r="Z40" s="56">
        <f t="shared" si="60"/>
        <v>0</v>
      </c>
      <c r="AA40" s="56">
        <f t="shared" si="61"/>
        <v>0</v>
      </c>
      <c r="AB40" s="67"/>
      <c r="AC40" s="77"/>
      <c r="AD40" s="79"/>
      <c r="AE40" s="77"/>
      <c r="AF40" s="77"/>
      <c r="AG40" s="120"/>
      <c r="AH40" s="67"/>
      <c r="AI40" s="79">
        <v>2</v>
      </c>
      <c r="AJ40" s="79">
        <v>25</v>
      </c>
      <c r="AK40" s="79">
        <v>70</v>
      </c>
      <c r="AL40" s="39">
        <v>95</v>
      </c>
      <c r="AM40" s="78">
        <v>96</v>
      </c>
      <c r="AN40" s="67"/>
      <c r="AO40" s="76"/>
      <c r="AP40" s="79"/>
      <c r="AQ40" s="79"/>
      <c r="AR40" s="39"/>
      <c r="AS40" s="78"/>
      <c r="AT40" s="67"/>
      <c r="AU40" s="79"/>
      <c r="AV40" s="79"/>
      <c r="AW40" s="79"/>
      <c r="AX40" s="20"/>
      <c r="AY40" s="78"/>
      <c r="AZ40" s="67"/>
      <c r="BA40" s="79"/>
      <c r="BB40" s="79"/>
      <c r="BC40" s="79"/>
      <c r="BD40" s="20"/>
      <c r="BE40" s="78"/>
      <c r="BF40" s="67"/>
      <c r="BG40" s="79"/>
      <c r="BH40" s="79"/>
      <c r="BI40" s="79"/>
      <c r="BJ40" s="20"/>
      <c r="BK40" s="78"/>
      <c r="BL40" s="67"/>
    </row>
    <row r="41" spans="1:64" s="185" customFormat="1" ht="12.75">
      <c r="A41" s="148" t="s">
        <v>152</v>
      </c>
      <c r="B41" s="39" t="s">
        <v>256</v>
      </c>
      <c r="C41" s="39">
        <v>512291</v>
      </c>
      <c r="D41" s="76" t="s">
        <v>4</v>
      </c>
      <c r="E41" s="59">
        <f t="shared" si="44"/>
        <v>95</v>
      </c>
      <c r="F41" s="53">
        <f t="shared" si="57"/>
        <v>78</v>
      </c>
      <c r="G41" s="27">
        <f t="shared" si="45"/>
        <v>2</v>
      </c>
      <c r="H41" s="165">
        <v>7</v>
      </c>
      <c r="I41" s="67"/>
      <c r="J41" s="78"/>
      <c r="K41" s="77" t="str">
        <f t="shared" si="58"/>
        <v> </v>
      </c>
      <c r="L41" s="67"/>
      <c r="M41" s="40">
        <f t="shared" si="46"/>
        <v>78</v>
      </c>
      <c r="N41" s="67"/>
      <c r="O41" s="56">
        <f t="shared" si="47"/>
        <v>95</v>
      </c>
      <c r="P41" s="56">
        <f t="shared" si="48"/>
        <v>50</v>
      </c>
      <c r="Q41" s="56">
        <f t="shared" si="49"/>
        <v>45</v>
      </c>
      <c r="R41" s="56">
        <f t="shared" si="50"/>
        <v>0</v>
      </c>
      <c r="S41" s="56">
        <f t="shared" si="51"/>
        <v>0</v>
      </c>
      <c r="T41" s="56">
        <f t="shared" si="52"/>
        <v>0</v>
      </c>
      <c r="U41" s="56">
        <f t="shared" si="53"/>
        <v>0</v>
      </c>
      <c r="V41" s="56">
        <f t="shared" si="54"/>
        <v>0</v>
      </c>
      <c r="W41" s="56">
        <f t="shared" si="55"/>
        <v>45</v>
      </c>
      <c r="X41" s="56">
        <f t="shared" si="56"/>
        <v>50</v>
      </c>
      <c r="Y41" s="56">
        <f t="shared" si="59"/>
        <v>0</v>
      </c>
      <c r="Z41" s="56">
        <f t="shared" si="60"/>
        <v>0</v>
      </c>
      <c r="AA41" s="56">
        <f t="shared" si="61"/>
        <v>0</v>
      </c>
      <c r="AB41" s="67"/>
      <c r="AC41" s="77"/>
      <c r="AD41" s="79"/>
      <c r="AE41" s="77"/>
      <c r="AF41" s="77"/>
      <c r="AG41" s="120"/>
      <c r="AH41" s="67"/>
      <c r="AI41" s="79">
        <v>7</v>
      </c>
      <c r="AJ41" s="79">
        <v>25</v>
      </c>
      <c r="AK41" s="79">
        <v>20</v>
      </c>
      <c r="AL41" s="39">
        <v>45</v>
      </c>
      <c r="AM41" s="78">
        <v>42</v>
      </c>
      <c r="AN41" s="67"/>
      <c r="AO41" s="76">
        <v>2</v>
      </c>
      <c r="AP41" s="79">
        <v>15</v>
      </c>
      <c r="AQ41" s="79">
        <v>10</v>
      </c>
      <c r="AR41" s="39">
        <v>50</v>
      </c>
      <c r="AS41" s="78">
        <v>36</v>
      </c>
      <c r="AT41" s="67"/>
      <c r="AU41" s="79"/>
      <c r="AV41" s="79"/>
      <c r="AW41" s="79"/>
      <c r="AX41" s="79"/>
      <c r="AY41" s="78"/>
      <c r="AZ41" s="67"/>
      <c r="BA41" s="79"/>
      <c r="BB41" s="79"/>
      <c r="BC41" s="79"/>
      <c r="BD41" s="79"/>
      <c r="BE41" s="78"/>
      <c r="BF41" s="67"/>
      <c r="BG41" s="79"/>
      <c r="BH41" s="79"/>
      <c r="BI41" s="79"/>
      <c r="BJ41" s="79"/>
      <c r="BK41" s="78"/>
      <c r="BL41" s="67"/>
    </row>
    <row r="42" spans="1:64" s="185" customFormat="1" ht="12.75">
      <c r="A42" s="148" t="s">
        <v>232</v>
      </c>
      <c r="B42" s="39" t="s">
        <v>233</v>
      </c>
      <c r="C42" s="39">
        <v>497915</v>
      </c>
      <c r="D42" s="76" t="s">
        <v>4</v>
      </c>
      <c r="E42" s="59">
        <f t="shared" si="44"/>
        <v>85</v>
      </c>
      <c r="F42" s="53">
        <f t="shared" si="57"/>
        <v>78</v>
      </c>
      <c r="G42" s="27">
        <f t="shared" si="45"/>
        <v>1</v>
      </c>
      <c r="H42" s="165">
        <v>8</v>
      </c>
      <c r="I42" s="67"/>
      <c r="J42" s="78"/>
      <c r="K42" s="77" t="str">
        <f t="shared" si="58"/>
        <v> </v>
      </c>
      <c r="L42" s="67"/>
      <c r="M42" s="40">
        <f t="shared" si="46"/>
        <v>78</v>
      </c>
      <c r="N42" s="67"/>
      <c r="O42" s="56">
        <f t="shared" si="47"/>
        <v>85</v>
      </c>
      <c r="P42" s="56">
        <f t="shared" si="48"/>
        <v>85</v>
      </c>
      <c r="Q42" s="56">
        <f t="shared" si="49"/>
        <v>0</v>
      </c>
      <c r="R42" s="56">
        <f t="shared" si="50"/>
        <v>0</v>
      </c>
      <c r="S42" s="56">
        <f t="shared" si="51"/>
        <v>0</v>
      </c>
      <c r="T42" s="56">
        <f t="shared" si="52"/>
        <v>0</v>
      </c>
      <c r="U42" s="56">
        <f t="shared" si="53"/>
        <v>0</v>
      </c>
      <c r="V42" s="56">
        <f t="shared" si="54"/>
        <v>0</v>
      </c>
      <c r="W42" s="56">
        <f t="shared" si="55"/>
        <v>85</v>
      </c>
      <c r="X42" s="56">
        <f t="shared" si="56"/>
        <v>0</v>
      </c>
      <c r="Y42" s="56">
        <f t="shared" si="59"/>
        <v>0</v>
      </c>
      <c r="Z42" s="56">
        <f t="shared" si="60"/>
        <v>0</v>
      </c>
      <c r="AA42" s="56">
        <f t="shared" si="61"/>
        <v>0</v>
      </c>
      <c r="AB42" s="67"/>
      <c r="AC42" s="77"/>
      <c r="AD42" s="79"/>
      <c r="AE42" s="77"/>
      <c r="AF42" s="77"/>
      <c r="AG42" s="120"/>
      <c r="AH42" s="67"/>
      <c r="AI42" s="79">
        <v>3</v>
      </c>
      <c r="AJ42" s="79">
        <v>25</v>
      </c>
      <c r="AK42" s="79">
        <v>60</v>
      </c>
      <c r="AL42" s="39">
        <v>85</v>
      </c>
      <c r="AM42" s="78">
        <v>78</v>
      </c>
      <c r="AN42" s="67"/>
      <c r="AO42" s="76"/>
      <c r="AP42" s="79"/>
      <c r="AQ42" s="79"/>
      <c r="AR42" s="39"/>
      <c r="AS42" s="78"/>
      <c r="AT42" s="67"/>
      <c r="AU42" s="79"/>
      <c r="AV42" s="79"/>
      <c r="AW42" s="79"/>
      <c r="AX42" s="20"/>
      <c r="AY42" s="78"/>
      <c r="AZ42" s="67"/>
      <c r="BA42" s="79"/>
      <c r="BB42" s="79"/>
      <c r="BC42" s="79"/>
      <c r="BD42" s="20"/>
      <c r="BE42" s="78"/>
      <c r="BF42" s="67"/>
      <c r="BG42" s="79"/>
      <c r="BH42" s="79"/>
      <c r="BI42" s="79"/>
      <c r="BJ42" s="20"/>
      <c r="BK42" s="78"/>
      <c r="BL42" s="67"/>
    </row>
    <row r="43" spans="1:64" s="185" customFormat="1" ht="12.75">
      <c r="A43" s="148" t="s">
        <v>268</v>
      </c>
      <c r="B43" s="39" t="s">
        <v>269</v>
      </c>
      <c r="C43" s="39"/>
      <c r="D43" s="76" t="s">
        <v>4</v>
      </c>
      <c r="E43" s="59">
        <f t="shared" si="44"/>
        <v>70</v>
      </c>
      <c r="F43" s="53">
        <f t="shared" si="57"/>
        <v>0</v>
      </c>
      <c r="G43" s="27">
        <f t="shared" si="45"/>
        <v>2</v>
      </c>
      <c r="H43" s="165">
        <v>9</v>
      </c>
      <c r="I43" s="67"/>
      <c r="J43" s="78"/>
      <c r="K43" s="77" t="str">
        <f t="shared" si="58"/>
        <v> </v>
      </c>
      <c r="L43" s="67"/>
      <c r="M43" s="40">
        <f t="shared" si="46"/>
        <v>0</v>
      </c>
      <c r="N43" s="67"/>
      <c r="O43" s="56">
        <f t="shared" si="47"/>
        <v>70</v>
      </c>
      <c r="P43" s="56">
        <f t="shared" si="48"/>
        <v>35</v>
      </c>
      <c r="Q43" s="56">
        <f t="shared" si="49"/>
        <v>35</v>
      </c>
      <c r="R43" s="56">
        <f t="shared" si="50"/>
        <v>0</v>
      </c>
      <c r="S43" s="56">
        <f t="shared" si="51"/>
        <v>0</v>
      </c>
      <c r="T43" s="56">
        <f t="shared" si="52"/>
        <v>0</v>
      </c>
      <c r="U43" s="56">
        <f t="shared" si="53"/>
        <v>0</v>
      </c>
      <c r="V43" s="56">
        <f t="shared" si="54"/>
        <v>0</v>
      </c>
      <c r="W43" s="56">
        <f t="shared" si="55"/>
        <v>0</v>
      </c>
      <c r="X43" s="56">
        <f t="shared" si="56"/>
        <v>0</v>
      </c>
      <c r="Y43" s="56">
        <f t="shared" si="59"/>
        <v>0</v>
      </c>
      <c r="Z43" s="56">
        <f t="shared" si="60"/>
        <v>35</v>
      </c>
      <c r="AA43" s="56">
        <f t="shared" si="61"/>
        <v>35</v>
      </c>
      <c r="AB43" s="67"/>
      <c r="AC43" s="77"/>
      <c r="AD43" s="79"/>
      <c r="AE43" s="77"/>
      <c r="AF43" s="77"/>
      <c r="AG43" s="120"/>
      <c r="AH43" s="67"/>
      <c r="AI43" s="79"/>
      <c r="AJ43" s="79"/>
      <c r="AK43" s="79"/>
      <c r="AL43" s="39"/>
      <c r="AM43" s="78"/>
      <c r="AN43" s="67"/>
      <c r="AO43" s="76"/>
      <c r="AP43" s="79"/>
      <c r="AQ43" s="79"/>
      <c r="AR43" s="39"/>
      <c r="AS43" s="78"/>
      <c r="AT43" s="67"/>
      <c r="AU43" s="79"/>
      <c r="AV43" s="79"/>
      <c r="AW43" s="79"/>
      <c r="AX43" s="79"/>
      <c r="AY43" s="78"/>
      <c r="AZ43" s="67"/>
      <c r="BA43" s="79">
        <v>5</v>
      </c>
      <c r="BB43" s="79">
        <v>25</v>
      </c>
      <c r="BC43" s="79">
        <v>10</v>
      </c>
      <c r="BD43" s="79">
        <v>35</v>
      </c>
      <c r="BE43" s="78"/>
      <c r="BF43" s="67"/>
      <c r="BG43" s="79">
        <v>5</v>
      </c>
      <c r="BH43" s="79">
        <v>25</v>
      </c>
      <c r="BI43" s="79">
        <v>10</v>
      </c>
      <c r="BJ43" s="79">
        <v>35</v>
      </c>
      <c r="BK43" s="78"/>
      <c r="BL43" s="67"/>
    </row>
    <row r="44" spans="1:64" s="185" customFormat="1" ht="12.75">
      <c r="A44" s="148" t="s">
        <v>128</v>
      </c>
      <c r="B44" s="39" t="s">
        <v>129</v>
      </c>
      <c r="C44" s="39">
        <v>452338</v>
      </c>
      <c r="D44" s="76" t="s">
        <v>4</v>
      </c>
      <c r="E44" s="59">
        <f t="shared" si="44"/>
        <v>60</v>
      </c>
      <c r="F44" s="53">
        <f t="shared" si="57"/>
        <v>66</v>
      </c>
      <c r="G44" s="27">
        <f t="shared" si="45"/>
        <v>1</v>
      </c>
      <c r="H44" s="165">
        <v>10</v>
      </c>
      <c r="I44" s="67"/>
      <c r="J44" s="78"/>
      <c r="K44" s="77" t="str">
        <f t="shared" si="58"/>
        <v> </v>
      </c>
      <c r="L44" s="67"/>
      <c r="M44" s="40">
        <f t="shared" si="46"/>
        <v>66</v>
      </c>
      <c r="N44" s="67"/>
      <c r="O44" s="56">
        <f t="shared" si="47"/>
        <v>60</v>
      </c>
      <c r="P44" s="56">
        <f t="shared" si="48"/>
        <v>60</v>
      </c>
      <c r="Q44" s="56">
        <f t="shared" si="49"/>
        <v>0</v>
      </c>
      <c r="R44" s="56">
        <f t="shared" si="50"/>
        <v>0</v>
      </c>
      <c r="S44" s="56">
        <f t="shared" si="51"/>
        <v>0</v>
      </c>
      <c r="T44" s="56">
        <f t="shared" si="52"/>
        <v>0</v>
      </c>
      <c r="U44" s="56">
        <f t="shared" si="53"/>
        <v>0</v>
      </c>
      <c r="V44" s="56">
        <f t="shared" si="54"/>
        <v>60</v>
      </c>
      <c r="W44" s="56">
        <f t="shared" si="55"/>
        <v>0</v>
      </c>
      <c r="X44" s="56">
        <f t="shared" si="56"/>
        <v>0</v>
      </c>
      <c r="Y44" s="56">
        <f t="shared" si="59"/>
        <v>0</v>
      </c>
      <c r="Z44" s="56">
        <f t="shared" si="60"/>
        <v>0</v>
      </c>
      <c r="AA44" s="56">
        <f t="shared" si="61"/>
        <v>0</v>
      </c>
      <c r="AB44" s="67"/>
      <c r="AC44" s="77">
        <v>1</v>
      </c>
      <c r="AD44" s="79">
        <v>20</v>
      </c>
      <c r="AE44" s="77">
        <v>40</v>
      </c>
      <c r="AF44" s="77">
        <v>60</v>
      </c>
      <c r="AG44" s="120">
        <v>66</v>
      </c>
      <c r="AH44" s="67"/>
      <c r="AI44" s="79"/>
      <c r="AJ44" s="79"/>
      <c r="AK44" s="79"/>
      <c r="AL44" s="39"/>
      <c r="AM44" s="78"/>
      <c r="AN44" s="67"/>
      <c r="AO44" s="76"/>
      <c r="AP44" s="79"/>
      <c r="AQ44" s="79"/>
      <c r="AR44" s="39"/>
      <c r="AS44" s="78"/>
      <c r="AT44" s="67"/>
      <c r="AU44" s="79"/>
      <c r="AV44" s="79"/>
      <c r="AW44" s="79"/>
      <c r="AX44" s="20"/>
      <c r="AY44" s="78"/>
      <c r="AZ44" s="67"/>
      <c r="BA44" s="79"/>
      <c r="BB44" s="79"/>
      <c r="BC44" s="79"/>
      <c r="BD44" s="20"/>
      <c r="BE44" s="78"/>
      <c r="BF44" s="67"/>
      <c r="BG44" s="79"/>
      <c r="BH44" s="79"/>
      <c r="BI44" s="79"/>
      <c r="BJ44" s="20"/>
      <c r="BK44" s="78"/>
      <c r="BL44" s="67"/>
    </row>
    <row r="45" spans="1:64" s="185" customFormat="1" ht="12.75">
      <c r="A45" s="148" t="s">
        <v>151</v>
      </c>
      <c r="B45" s="39" t="s">
        <v>255</v>
      </c>
      <c r="C45" s="39">
        <v>501728</v>
      </c>
      <c r="D45" s="76" t="s">
        <v>4</v>
      </c>
      <c r="E45" s="59">
        <f t="shared" si="44"/>
        <v>55</v>
      </c>
      <c r="F45" s="53">
        <f t="shared" si="57"/>
        <v>48</v>
      </c>
      <c r="G45" s="27">
        <f t="shared" si="45"/>
        <v>1</v>
      </c>
      <c r="H45" s="165">
        <v>11</v>
      </c>
      <c r="I45" s="67"/>
      <c r="J45" s="78"/>
      <c r="K45" s="77" t="str">
        <f t="shared" si="58"/>
        <v> </v>
      </c>
      <c r="L45" s="67"/>
      <c r="M45" s="40">
        <f t="shared" si="46"/>
        <v>48</v>
      </c>
      <c r="N45" s="67"/>
      <c r="O45" s="56">
        <f t="shared" si="47"/>
        <v>55</v>
      </c>
      <c r="P45" s="56">
        <f t="shared" si="48"/>
        <v>55</v>
      </c>
      <c r="Q45" s="56">
        <f t="shared" si="49"/>
        <v>0</v>
      </c>
      <c r="R45" s="56">
        <f t="shared" si="50"/>
        <v>0</v>
      </c>
      <c r="S45" s="56">
        <f t="shared" si="51"/>
        <v>0</v>
      </c>
      <c r="T45" s="56">
        <f t="shared" si="52"/>
        <v>0</v>
      </c>
      <c r="U45" s="56">
        <f t="shared" si="53"/>
        <v>0</v>
      </c>
      <c r="V45" s="56">
        <f t="shared" si="54"/>
        <v>0</v>
      </c>
      <c r="W45" s="56">
        <f t="shared" si="55"/>
        <v>55</v>
      </c>
      <c r="X45" s="56">
        <f t="shared" si="56"/>
        <v>0</v>
      </c>
      <c r="Y45" s="56">
        <f t="shared" si="59"/>
        <v>0</v>
      </c>
      <c r="Z45" s="56">
        <f t="shared" si="60"/>
        <v>0</v>
      </c>
      <c r="AA45" s="56">
        <f t="shared" si="61"/>
        <v>0</v>
      </c>
      <c r="AB45" s="67"/>
      <c r="AC45" s="77"/>
      <c r="AD45" s="79"/>
      <c r="AE45" s="77"/>
      <c r="AF45" s="77"/>
      <c r="AG45" s="120"/>
      <c r="AH45" s="67"/>
      <c r="AI45" s="79">
        <v>6</v>
      </c>
      <c r="AJ45" s="79">
        <v>25</v>
      </c>
      <c r="AK45" s="79">
        <v>30</v>
      </c>
      <c r="AL45" s="39">
        <v>55</v>
      </c>
      <c r="AM45" s="78">
        <v>48</v>
      </c>
      <c r="AN45" s="67"/>
      <c r="AO45" s="76"/>
      <c r="AP45" s="79"/>
      <c r="AQ45" s="79"/>
      <c r="AR45" s="39"/>
      <c r="AS45" s="78"/>
      <c r="AT45" s="67"/>
      <c r="AU45" s="79"/>
      <c r="AV45" s="79"/>
      <c r="AW45" s="79"/>
      <c r="AX45" s="79"/>
      <c r="AY45" s="78"/>
      <c r="AZ45" s="67"/>
      <c r="BA45" s="79"/>
      <c r="BB45" s="79"/>
      <c r="BC45" s="79"/>
      <c r="BD45" s="79"/>
      <c r="BE45" s="78"/>
      <c r="BF45" s="67"/>
      <c r="BG45" s="79"/>
      <c r="BH45" s="79"/>
      <c r="BI45" s="79"/>
      <c r="BJ45" s="79"/>
      <c r="BK45" s="78"/>
      <c r="BL45" s="67"/>
    </row>
    <row r="46" spans="1:64" s="185" customFormat="1" ht="12.75">
      <c r="A46" s="148" t="s">
        <v>152</v>
      </c>
      <c r="B46" s="39" t="s">
        <v>238</v>
      </c>
      <c r="C46" s="39">
        <v>380977</v>
      </c>
      <c r="D46" s="76" t="s">
        <v>4</v>
      </c>
      <c r="E46" s="59">
        <f t="shared" si="44"/>
        <v>40</v>
      </c>
      <c r="F46" s="53">
        <f t="shared" si="57"/>
        <v>39</v>
      </c>
      <c r="G46" s="27">
        <f t="shared" si="45"/>
        <v>1</v>
      </c>
      <c r="H46" s="165">
        <v>12</v>
      </c>
      <c r="I46" s="67"/>
      <c r="J46" s="78"/>
      <c r="K46" s="77" t="str">
        <f t="shared" si="58"/>
        <v> </v>
      </c>
      <c r="L46" s="67"/>
      <c r="M46" s="40">
        <f t="shared" si="46"/>
        <v>39</v>
      </c>
      <c r="N46" s="67"/>
      <c r="O46" s="56">
        <f t="shared" si="47"/>
        <v>40</v>
      </c>
      <c r="P46" s="56">
        <f t="shared" si="48"/>
        <v>40</v>
      </c>
      <c r="Q46" s="56">
        <f t="shared" si="49"/>
        <v>0</v>
      </c>
      <c r="R46" s="56">
        <f t="shared" si="50"/>
        <v>0</v>
      </c>
      <c r="S46" s="56">
        <f t="shared" si="51"/>
        <v>0</v>
      </c>
      <c r="T46" s="56">
        <f t="shared" si="52"/>
        <v>0</v>
      </c>
      <c r="U46" s="56">
        <f t="shared" si="53"/>
        <v>0</v>
      </c>
      <c r="V46" s="56">
        <f t="shared" si="54"/>
        <v>40</v>
      </c>
      <c r="W46" s="56">
        <f t="shared" si="55"/>
        <v>0</v>
      </c>
      <c r="X46" s="56">
        <f t="shared" si="56"/>
        <v>0</v>
      </c>
      <c r="Y46" s="56">
        <f t="shared" si="59"/>
        <v>0</v>
      </c>
      <c r="Z46" s="56">
        <f t="shared" si="60"/>
        <v>0</v>
      </c>
      <c r="AA46" s="56">
        <f t="shared" si="61"/>
        <v>0</v>
      </c>
      <c r="AB46" s="67"/>
      <c r="AC46" s="77">
        <v>3</v>
      </c>
      <c r="AD46" s="79">
        <v>20</v>
      </c>
      <c r="AE46" s="77">
        <v>20</v>
      </c>
      <c r="AF46" s="77">
        <v>40</v>
      </c>
      <c r="AG46" s="120">
        <v>39</v>
      </c>
      <c r="AH46" s="67"/>
      <c r="AI46" s="79"/>
      <c r="AJ46" s="79"/>
      <c r="AK46" s="79"/>
      <c r="AL46" s="39"/>
      <c r="AM46" s="78"/>
      <c r="AN46" s="67"/>
      <c r="AO46" s="76"/>
      <c r="AP46" s="79"/>
      <c r="AQ46" s="79"/>
      <c r="AR46" s="39"/>
      <c r="AS46" s="78"/>
      <c r="AT46" s="67"/>
      <c r="AU46" s="79"/>
      <c r="AV46" s="79"/>
      <c r="AW46" s="79"/>
      <c r="AX46" s="20"/>
      <c r="AY46" s="78"/>
      <c r="AZ46" s="67"/>
      <c r="BA46" s="79"/>
      <c r="BB46" s="79"/>
      <c r="BC46" s="79"/>
      <c r="BD46" s="20"/>
      <c r="BE46" s="78"/>
      <c r="BF46" s="67"/>
      <c r="BG46" s="79"/>
      <c r="BH46" s="79"/>
      <c r="BI46" s="79"/>
      <c r="BJ46" s="20"/>
      <c r="BK46" s="78"/>
      <c r="BL46" s="67"/>
    </row>
    <row r="47" spans="1:64" s="185" customFormat="1" ht="12.75">
      <c r="A47" s="148" t="s">
        <v>257</v>
      </c>
      <c r="B47" s="39" t="s">
        <v>258</v>
      </c>
      <c r="C47" s="39">
        <v>214430</v>
      </c>
      <c r="D47" s="76" t="s">
        <v>4</v>
      </c>
      <c r="E47" s="59">
        <f t="shared" si="44"/>
        <v>35</v>
      </c>
      <c r="F47" s="53">
        <f t="shared" si="57"/>
        <v>36</v>
      </c>
      <c r="G47" s="27">
        <f t="shared" si="45"/>
        <v>1</v>
      </c>
      <c r="H47" s="165">
        <v>13</v>
      </c>
      <c r="I47" s="67"/>
      <c r="J47" s="78"/>
      <c r="K47" s="77" t="str">
        <f t="shared" si="58"/>
        <v> </v>
      </c>
      <c r="L47" s="67"/>
      <c r="M47" s="40">
        <f t="shared" si="46"/>
        <v>36</v>
      </c>
      <c r="N47" s="67"/>
      <c r="O47" s="56">
        <f t="shared" si="47"/>
        <v>35</v>
      </c>
      <c r="P47" s="56">
        <f t="shared" si="48"/>
        <v>35</v>
      </c>
      <c r="Q47" s="56">
        <f t="shared" si="49"/>
        <v>0</v>
      </c>
      <c r="R47" s="56">
        <f t="shared" si="50"/>
        <v>0</v>
      </c>
      <c r="S47" s="56">
        <f t="shared" si="51"/>
        <v>0</v>
      </c>
      <c r="T47" s="56">
        <f t="shared" si="52"/>
        <v>0</v>
      </c>
      <c r="U47" s="56">
        <f t="shared" si="53"/>
        <v>0</v>
      </c>
      <c r="V47" s="56">
        <f t="shared" si="54"/>
        <v>0</v>
      </c>
      <c r="W47" s="56">
        <f t="shared" si="55"/>
        <v>35</v>
      </c>
      <c r="X47" s="56">
        <f t="shared" si="56"/>
        <v>0</v>
      </c>
      <c r="Y47" s="56">
        <f t="shared" si="59"/>
        <v>0</v>
      </c>
      <c r="Z47" s="56">
        <f t="shared" si="60"/>
        <v>0</v>
      </c>
      <c r="AA47" s="56">
        <f t="shared" si="61"/>
        <v>0</v>
      </c>
      <c r="AB47" s="67"/>
      <c r="AC47" s="77"/>
      <c r="AD47" s="79"/>
      <c r="AE47" s="77"/>
      <c r="AF47" s="77"/>
      <c r="AG47" s="120"/>
      <c r="AH47" s="67"/>
      <c r="AI47" s="79">
        <v>8</v>
      </c>
      <c r="AJ47" s="79">
        <v>25</v>
      </c>
      <c r="AK47" s="79">
        <v>10</v>
      </c>
      <c r="AL47" s="39">
        <v>35</v>
      </c>
      <c r="AM47" s="78">
        <v>36</v>
      </c>
      <c r="AN47" s="67"/>
      <c r="AO47" s="76"/>
      <c r="AP47" s="79"/>
      <c r="AQ47" s="79"/>
      <c r="AR47" s="39"/>
      <c r="AS47" s="78"/>
      <c r="AT47" s="67"/>
      <c r="AU47" s="79"/>
      <c r="AV47" s="79"/>
      <c r="AW47" s="79"/>
      <c r="AX47" s="79"/>
      <c r="AY47" s="78"/>
      <c r="AZ47" s="67"/>
      <c r="BA47" s="79"/>
      <c r="BB47" s="79"/>
      <c r="BC47" s="79"/>
      <c r="BD47" s="79"/>
      <c r="BE47" s="78"/>
      <c r="BF47" s="67"/>
      <c r="BG47" s="79"/>
      <c r="BH47" s="79"/>
      <c r="BI47" s="79"/>
      <c r="BJ47" s="79"/>
      <c r="BK47" s="78"/>
      <c r="BL47" s="67"/>
    </row>
    <row r="48" spans="1:73" ht="12.75">
      <c r="A48" s="148" t="s">
        <v>150</v>
      </c>
      <c r="B48" s="39" t="s">
        <v>168</v>
      </c>
      <c r="C48" s="39">
        <v>399228</v>
      </c>
      <c r="D48" s="76" t="s">
        <v>4</v>
      </c>
      <c r="E48" s="59">
        <f t="shared" si="44"/>
        <v>30</v>
      </c>
      <c r="F48" s="53">
        <f t="shared" si="57"/>
        <v>30</v>
      </c>
      <c r="G48" s="27">
        <f t="shared" si="45"/>
        <v>1</v>
      </c>
      <c r="H48" s="165">
        <v>14</v>
      </c>
      <c r="I48" s="67"/>
      <c r="J48" s="78"/>
      <c r="K48" s="77" t="str">
        <f t="shared" si="58"/>
        <v> </v>
      </c>
      <c r="L48" s="67"/>
      <c r="M48" s="40">
        <f t="shared" si="46"/>
        <v>30</v>
      </c>
      <c r="N48" s="67"/>
      <c r="O48" s="56">
        <f t="shared" si="47"/>
        <v>30</v>
      </c>
      <c r="P48" s="56">
        <f t="shared" si="48"/>
        <v>30</v>
      </c>
      <c r="Q48" s="56">
        <f t="shared" si="49"/>
        <v>0</v>
      </c>
      <c r="R48" s="56">
        <f t="shared" si="50"/>
        <v>0</v>
      </c>
      <c r="S48" s="56">
        <f t="shared" si="51"/>
        <v>0</v>
      </c>
      <c r="T48" s="56">
        <f t="shared" si="52"/>
        <v>0</v>
      </c>
      <c r="U48" s="56">
        <f t="shared" si="53"/>
        <v>0</v>
      </c>
      <c r="V48" s="56">
        <f t="shared" si="54"/>
        <v>30</v>
      </c>
      <c r="W48" s="56">
        <f t="shared" si="55"/>
        <v>0</v>
      </c>
      <c r="X48" s="56">
        <f t="shared" si="56"/>
        <v>0</v>
      </c>
      <c r="Y48" s="56">
        <f t="shared" si="59"/>
        <v>0</v>
      </c>
      <c r="Z48" s="56">
        <f t="shared" si="60"/>
        <v>0</v>
      </c>
      <c r="AA48" s="56">
        <f t="shared" si="61"/>
        <v>0</v>
      </c>
      <c r="AB48" s="67"/>
      <c r="AC48" s="77">
        <v>4</v>
      </c>
      <c r="AD48" s="79">
        <v>20</v>
      </c>
      <c r="AE48" s="77">
        <v>10</v>
      </c>
      <c r="AF48" s="77">
        <v>30</v>
      </c>
      <c r="AG48" s="120">
        <v>30</v>
      </c>
      <c r="AH48" s="67"/>
      <c r="AI48" s="79"/>
      <c r="AJ48" s="79"/>
      <c r="AK48" s="79"/>
      <c r="AL48" s="39"/>
      <c r="AM48" s="78"/>
      <c r="AN48" s="67"/>
      <c r="AO48" s="76"/>
      <c r="AP48" s="79"/>
      <c r="AQ48" s="79"/>
      <c r="AR48" s="39"/>
      <c r="AS48" s="78"/>
      <c r="AT48" s="67"/>
      <c r="AU48" s="79"/>
      <c r="AV48" s="79"/>
      <c r="AW48" s="79"/>
      <c r="AX48" s="20"/>
      <c r="AY48" s="78"/>
      <c r="AZ48" s="67"/>
      <c r="BA48" s="79"/>
      <c r="BB48" s="79"/>
      <c r="BC48" s="79"/>
      <c r="BD48" s="20"/>
      <c r="BE48" s="78"/>
      <c r="BF48" s="67"/>
      <c r="BG48" s="79"/>
      <c r="BH48" s="79"/>
      <c r="BI48" s="79"/>
      <c r="BJ48" s="20"/>
      <c r="BK48" s="78"/>
      <c r="BL48" s="67"/>
      <c r="BM48" s="185"/>
      <c r="BN48" s="185"/>
      <c r="BO48" s="185"/>
      <c r="BP48" s="185"/>
      <c r="BQ48" s="185"/>
      <c r="BR48" s="185"/>
      <c r="BS48" s="185"/>
      <c r="BT48" s="185"/>
      <c r="BU48" s="185"/>
    </row>
    <row r="49" spans="1:64" s="185" customFormat="1" ht="12.75">
      <c r="A49" s="148" t="s">
        <v>189</v>
      </c>
      <c r="B49" s="39" t="s">
        <v>190</v>
      </c>
      <c r="C49" s="39"/>
      <c r="D49" s="76" t="s">
        <v>4</v>
      </c>
      <c r="E49" s="59">
        <f t="shared" si="44"/>
        <v>15</v>
      </c>
      <c r="F49" s="53">
        <f t="shared" si="57"/>
        <v>16.5</v>
      </c>
      <c r="G49" s="27">
        <f t="shared" si="45"/>
        <v>1</v>
      </c>
      <c r="H49" s="165">
        <v>15</v>
      </c>
      <c r="I49" s="67"/>
      <c r="J49" s="78"/>
      <c r="K49" s="77" t="str">
        <f t="shared" si="58"/>
        <v> </v>
      </c>
      <c r="L49" s="67"/>
      <c r="M49" s="40">
        <f t="shared" si="46"/>
        <v>16.5</v>
      </c>
      <c r="N49" s="67"/>
      <c r="O49" s="56">
        <f t="shared" si="47"/>
        <v>15</v>
      </c>
      <c r="P49" s="56">
        <f t="shared" si="48"/>
        <v>15</v>
      </c>
      <c r="Q49" s="56">
        <f t="shared" si="49"/>
        <v>0</v>
      </c>
      <c r="R49" s="56">
        <f t="shared" si="50"/>
        <v>0</v>
      </c>
      <c r="S49" s="56">
        <f t="shared" si="51"/>
        <v>0</v>
      </c>
      <c r="T49" s="56">
        <f t="shared" si="52"/>
        <v>0</v>
      </c>
      <c r="U49" s="56">
        <f t="shared" si="53"/>
        <v>0</v>
      </c>
      <c r="V49" s="56">
        <f t="shared" si="54"/>
        <v>0</v>
      </c>
      <c r="W49" s="56">
        <f t="shared" si="55"/>
        <v>0</v>
      </c>
      <c r="X49" s="56">
        <f t="shared" si="56"/>
        <v>0</v>
      </c>
      <c r="Y49" s="56">
        <f t="shared" si="59"/>
        <v>15</v>
      </c>
      <c r="Z49" s="56">
        <f t="shared" si="60"/>
        <v>0</v>
      </c>
      <c r="AA49" s="56">
        <f t="shared" si="61"/>
        <v>0</v>
      </c>
      <c r="AB49" s="67"/>
      <c r="AC49" s="77"/>
      <c r="AD49" s="79"/>
      <c r="AE49" s="77"/>
      <c r="AF49" s="77"/>
      <c r="AG49" s="120"/>
      <c r="AH49" s="67"/>
      <c r="AI49" s="79"/>
      <c r="AJ49" s="79"/>
      <c r="AK49" s="79"/>
      <c r="AL49" s="39"/>
      <c r="AM49" s="78"/>
      <c r="AN49" s="67"/>
      <c r="AO49" s="76"/>
      <c r="AP49" s="79"/>
      <c r="AQ49" s="79"/>
      <c r="AR49" s="39"/>
      <c r="AS49" s="78"/>
      <c r="AT49" s="67"/>
      <c r="AU49" s="79">
        <v>1</v>
      </c>
      <c r="AV49" s="79">
        <v>5</v>
      </c>
      <c r="AW49" s="79">
        <v>10</v>
      </c>
      <c r="AX49" s="79">
        <v>15</v>
      </c>
      <c r="AY49" s="78">
        <v>16.5</v>
      </c>
      <c r="AZ49" s="67"/>
      <c r="BA49" s="79"/>
      <c r="BB49" s="79"/>
      <c r="BC49" s="79"/>
      <c r="BD49" s="79"/>
      <c r="BE49" s="78"/>
      <c r="BF49" s="67"/>
      <c r="BG49" s="79"/>
      <c r="BH49" s="79"/>
      <c r="BI49" s="79"/>
      <c r="BJ49" s="79"/>
      <c r="BK49" s="78"/>
      <c r="BL49" s="67"/>
    </row>
    <row r="50" spans="1:64" s="145" customFormat="1" ht="12.75">
      <c r="A50" s="126" t="s">
        <v>97</v>
      </c>
      <c r="B50" s="128"/>
      <c r="C50" s="128"/>
      <c r="D50" s="138"/>
      <c r="E50" s="139"/>
      <c r="F50" s="140">
        <f t="shared" si="57"/>
        <v>0</v>
      </c>
      <c r="G50" s="141"/>
      <c r="H50" s="141"/>
      <c r="I50" s="128"/>
      <c r="J50" s="142"/>
      <c r="K50" s="70" t="str">
        <f t="shared" si="58"/>
        <v> </v>
      </c>
      <c r="L50" s="128"/>
      <c r="M50" s="142"/>
      <c r="N50" s="128"/>
      <c r="O50" s="143">
        <f t="shared" si="47"/>
        <v>0</v>
      </c>
      <c r="P50" s="143">
        <f t="shared" si="48"/>
        <v>0</v>
      </c>
      <c r="Q50" s="143">
        <f t="shared" si="49"/>
        <v>0</v>
      </c>
      <c r="R50" s="143">
        <f t="shared" si="50"/>
        <v>0</v>
      </c>
      <c r="S50" s="143">
        <f t="shared" si="51"/>
        <v>0</v>
      </c>
      <c r="T50" s="143">
        <f t="shared" si="52"/>
        <v>0</v>
      </c>
      <c r="U50" s="143">
        <f t="shared" si="53"/>
        <v>0</v>
      </c>
      <c r="V50" s="143">
        <f t="shared" si="54"/>
        <v>0</v>
      </c>
      <c r="W50" s="143">
        <f t="shared" si="55"/>
        <v>0</v>
      </c>
      <c r="X50" s="143">
        <f t="shared" si="56"/>
        <v>0</v>
      </c>
      <c r="Y50" s="143">
        <f t="shared" si="59"/>
        <v>0</v>
      </c>
      <c r="Z50" s="143">
        <f t="shared" si="60"/>
        <v>0</v>
      </c>
      <c r="AA50" s="143">
        <f t="shared" si="61"/>
        <v>0</v>
      </c>
      <c r="AB50" s="128"/>
      <c r="AC50" s="138"/>
      <c r="AD50" s="128"/>
      <c r="AE50" s="138"/>
      <c r="AF50" s="141"/>
      <c r="AG50" s="142"/>
      <c r="AH50" s="128"/>
      <c r="AI50" s="128"/>
      <c r="AJ50" s="128"/>
      <c r="AK50" s="128"/>
      <c r="AL50" s="136"/>
      <c r="AM50" s="144"/>
      <c r="AN50" s="128"/>
      <c r="AO50" s="128"/>
      <c r="AP50" s="128"/>
      <c r="AQ50" s="128"/>
      <c r="AR50" s="136"/>
      <c r="AS50" s="142"/>
      <c r="AT50" s="128"/>
      <c r="AU50" s="128"/>
      <c r="AV50" s="128"/>
      <c r="AW50" s="128"/>
      <c r="AX50" s="128"/>
      <c r="AY50" s="144"/>
      <c r="AZ50" s="128"/>
      <c r="BA50" s="128"/>
      <c r="BB50" s="128"/>
      <c r="BC50" s="128"/>
      <c r="BD50" s="128"/>
      <c r="BE50" s="144"/>
      <c r="BF50" s="128"/>
      <c r="BG50" s="128"/>
      <c r="BH50" s="128"/>
      <c r="BI50" s="128"/>
      <c r="BJ50" s="128"/>
      <c r="BK50" s="144"/>
      <c r="BL50" s="128"/>
    </row>
    <row r="51" spans="1:64" ht="12.75">
      <c r="A51" s="148" t="s">
        <v>232</v>
      </c>
      <c r="B51" s="39" t="s">
        <v>233</v>
      </c>
      <c r="C51" s="39">
        <v>497915</v>
      </c>
      <c r="D51" s="76" t="s">
        <v>97</v>
      </c>
      <c r="E51" s="59">
        <f>SUM(P51:U51)</f>
        <v>15</v>
      </c>
      <c r="F51" s="53">
        <f t="shared" si="57"/>
        <v>16.5</v>
      </c>
      <c r="G51" s="27">
        <f>COUNTA(AC51,AI51,AO51,AU51,BA51,BG51)</f>
        <v>1</v>
      </c>
      <c r="H51" s="63">
        <v>1</v>
      </c>
      <c r="I51" s="67"/>
      <c r="J51" s="46"/>
      <c r="K51" s="77" t="str">
        <f t="shared" si="58"/>
        <v> </v>
      </c>
      <c r="L51" s="67"/>
      <c r="M51" s="40">
        <f>J51+F51</f>
        <v>16.5</v>
      </c>
      <c r="N51" s="67"/>
      <c r="O51" s="56">
        <f t="shared" si="47"/>
        <v>15</v>
      </c>
      <c r="P51" s="56">
        <f t="shared" si="48"/>
        <v>15</v>
      </c>
      <c r="Q51" s="56">
        <f t="shared" si="49"/>
        <v>0</v>
      </c>
      <c r="R51" s="56">
        <f t="shared" si="50"/>
        <v>0</v>
      </c>
      <c r="S51" s="56">
        <f t="shared" si="51"/>
        <v>0</v>
      </c>
      <c r="T51" s="56">
        <f t="shared" si="52"/>
        <v>0</v>
      </c>
      <c r="U51" s="56">
        <f t="shared" si="53"/>
        <v>0</v>
      </c>
      <c r="V51" s="56">
        <f t="shared" si="54"/>
        <v>15</v>
      </c>
      <c r="W51" s="56">
        <f t="shared" si="55"/>
        <v>0</v>
      </c>
      <c r="X51" s="56">
        <f t="shared" si="56"/>
        <v>0</v>
      </c>
      <c r="Y51" s="56">
        <f t="shared" si="59"/>
        <v>0</v>
      </c>
      <c r="Z51" s="56">
        <f t="shared" si="60"/>
        <v>0</v>
      </c>
      <c r="AA51" s="56">
        <f t="shared" si="61"/>
        <v>0</v>
      </c>
      <c r="AB51" s="67"/>
      <c r="AC51" s="27">
        <v>1</v>
      </c>
      <c r="AD51" s="20">
        <v>5</v>
      </c>
      <c r="AE51" s="27">
        <v>10</v>
      </c>
      <c r="AF51" s="27">
        <v>15</v>
      </c>
      <c r="AG51" s="119">
        <v>16.5</v>
      </c>
      <c r="AH51" s="67"/>
      <c r="AI51" s="20"/>
      <c r="AJ51" s="20"/>
      <c r="AK51" s="20"/>
      <c r="AL51" s="39"/>
      <c r="AM51" s="46"/>
      <c r="AN51" s="67"/>
      <c r="AO51" s="20"/>
      <c r="AP51" s="20"/>
      <c r="AQ51" s="20"/>
      <c r="AR51" s="39"/>
      <c r="AS51" s="46"/>
      <c r="AT51" s="67"/>
      <c r="AU51" s="20"/>
      <c r="AV51" s="20"/>
      <c r="AW51" s="20"/>
      <c r="AX51" s="20"/>
      <c r="AY51" s="46"/>
      <c r="AZ51" s="67"/>
      <c r="BA51" s="20"/>
      <c r="BB51" s="20"/>
      <c r="BC51" s="20"/>
      <c r="BD51" s="20"/>
      <c r="BE51" s="46"/>
      <c r="BF51" s="67"/>
      <c r="BG51" s="20"/>
      <c r="BH51" s="20"/>
      <c r="BI51" s="20"/>
      <c r="BJ51" s="20"/>
      <c r="BK51" s="46"/>
      <c r="BL51" s="67"/>
    </row>
    <row r="52" spans="1:64" ht="12.75">
      <c r="A52" s="148" t="s">
        <v>270</v>
      </c>
      <c r="B52" t="s">
        <v>271</v>
      </c>
      <c r="C52" s="39"/>
      <c r="D52" s="76" t="s">
        <v>97</v>
      </c>
      <c r="E52" s="59">
        <f>SUM(P52:U52)</f>
        <v>15</v>
      </c>
      <c r="F52" s="53">
        <f t="shared" si="57"/>
        <v>0</v>
      </c>
      <c r="G52" s="27">
        <f>COUNTA(AC52,AI52,AO52,AU52,BA52,BG52)</f>
        <v>1</v>
      </c>
      <c r="H52" s="63">
        <v>2</v>
      </c>
      <c r="I52" s="67"/>
      <c r="J52" s="46"/>
      <c r="K52" s="77" t="str">
        <f t="shared" si="58"/>
        <v> </v>
      </c>
      <c r="L52" s="67"/>
      <c r="M52" s="40">
        <f>J52+F52</f>
        <v>0</v>
      </c>
      <c r="N52" s="67"/>
      <c r="O52" s="56">
        <f t="shared" si="47"/>
        <v>15</v>
      </c>
      <c r="P52" s="56">
        <f t="shared" si="48"/>
        <v>15</v>
      </c>
      <c r="Q52" s="56">
        <f t="shared" si="49"/>
        <v>0</v>
      </c>
      <c r="R52" s="56">
        <f t="shared" si="50"/>
        <v>0</v>
      </c>
      <c r="S52" s="56">
        <f t="shared" si="51"/>
        <v>0</v>
      </c>
      <c r="T52" s="56">
        <f t="shared" si="52"/>
        <v>0</v>
      </c>
      <c r="U52" s="56">
        <f t="shared" si="53"/>
        <v>0</v>
      </c>
      <c r="V52" s="56">
        <f t="shared" si="54"/>
        <v>0</v>
      </c>
      <c r="W52" s="56">
        <f t="shared" si="55"/>
        <v>0</v>
      </c>
      <c r="X52" s="56">
        <f t="shared" si="56"/>
        <v>0</v>
      </c>
      <c r="Y52" s="56">
        <f t="shared" si="59"/>
        <v>0</v>
      </c>
      <c r="Z52" s="56">
        <f t="shared" si="60"/>
        <v>15</v>
      </c>
      <c r="AA52" s="56">
        <f t="shared" si="61"/>
        <v>0</v>
      </c>
      <c r="AB52" s="67"/>
      <c r="AC52" s="27"/>
      <c r="AD52" s="20"/>
      <c r="AE52" s="27"/>
      <c r="AF52" s="27"/>
      <c r="AG52" s="119"/>
      <c r="AH52" s="67"/>
      <c r="AI52" s="20"/>
      <c r="AJ52" s="20"/>
      <c r="AK52" s="20"/>
      <c r="AL52" s="39"/>
      <c r="AM52" s="46"/>
      <c r="AN52" s="67"/>
      <c r="AO52" s="20"/>
      <c r="AP52" s="20"/>
      <c r="AQ52" s="20"/>
      <c r="AR52" s="39"/>
      <c r="AS52" s="46"/>
      <c r="AT52" s="67"/>
      <c r="AU52" s="20"/>
      <c r="AV52" s="20"/>
      <c r="AW52" s="20"/>
      <c r="AX52" s="20"/>
      <c r="AY52" s="46"/>
      <c r="AZ52" s="67"/>
      <c r="BA52" s="20">
        <v>1</v>
      </c>
      <c r="BB52" s="20">
        <v>5</v>
      </c>
      <c r="BC52" s="20">
        <v>10</v>
      </c>
      <c r="BD52" s="20">
        <v>15</v>
      </c>
      <c r="BE52" s="46"/>
      <c r="BF52" s="67"/>
      <c r="BG52" s="20"/>
      <c r="BH52" s="20"/>
      <c r="BI52" s="20"/>
      <c r="BJ52" s="20"/>
      <c r="BK52" s="46"/>
      <c r="BL52" s="67"/>
    </row>
    <row r="53" spans="1:64" s="145" customFormat="1" ht="12.75">
      <c r="A53" s="126" t="s">
        <v>199</v>
      </c>
      <c r="B53" s="128"/>
      <c r="C53" s="128"/>
      <c r="D53" s="138"/>
      <c r="E53" s="139"/>
      <c r="F53" s="140">
        <f t="shared" si="57"/>
        <v>0</v>
      </c>
      <c r="G53" s="141"/>
      <c r="H53" s="141"/>
      <c r="I53" s="128"/>
      <c r="J53" s="142"/>
      <c r="K53" s="70" t="str">
        <f t="shared" si="58"/>
        <v> </v>
      </c>
      <c r="L53" s="128"/>
      <c r="M53" s="142"/>
      <c r="N53" s="128"/>
      <c r="O53" s="143">
        <f t="shared" si="47"/>
        <v>0</v>
      </c>
      <c r="P53" s="143">
        <f t="shared" si="48"/>
        <v>0</v>
      </c>
      <c r="Q53" s="143">
        <f t="shared" si="49"/>
        <v>0</v>
      </c>
      <c r="R53" s="143">
        <f t="shared" si="50"/>
        <v>0</v>
      </c>
      <c r="S53" s="143">
        <f t="shared" si="51"/>
        <v>0</v>
      </c>
      <c r="T53" s="143">
        <f t="shared" si="52"/>
        <v>0</v>
      </c>
      <c r="U53" s="143">
        <f t="shared" si="53"/>
        <v>0</v>
      </c>
      <c r="V53" s="143">
        <f t="shared" si="54"/>
        <v>0</v>
      </c>
      <c r="W53" s="143">
        <f t="shared" si="55"/>
        <v>0</v>
      </c>
      <c r="X53" s="143">
        <f t="shared" si="56"/>
        <v>0</v>
      </c>
      <c r="Y53" s="143">
        <f t="shared" si="59"/>
        <v>0</v>
      </c>
      <c r="Z53" s="143">
        <f t="shared" si="60"/>
        <v>0</v>
      </c>
      <c r="AA53" s="143">
        <f t="shared" si="61"/>
        <v>0</v>
      </c>
      <c r="AB53" s="128"/>
      <c r="AC53" s="138"/>
      <c r="AD53" s="128"/>
      <c r="AE53" s="138"/>
      <c r="AF53" s="141"/>
      <c r="AG53" s="142"/>
      <c r="AH53" s="128"/>
      <c r="AI53" s="128"/>
      <c r="AJ53" s="128"/>
      <c r="AK53" s="128"/>
      <c r="AL53" s="136"/>
      <c r="AM53" s="144"/>
      <c r="AN53" s="128"/>
      <c r="AO53" s="128"/>
      <c r="AP53" s="128"/>
      <c r="AQ53" s="128"/>
      <c r="AR53" s="136"/>
      <c r="AS53" s="142"/>
      <c r="AT53" s="128"/>
      <c r="AU53" s="128"/>
      <c r="AV53" s="128"/>
      <c r="AW53" s="128"/>
      <c r="AX53" s="128"/>
      <c r="AY53" s="144"/>
      <c r="AZ53" s="128"/>
      <c r="BA53" s="128"/>
      <c r="BB53" s="128"/>
      <c r="BC53" s="128"/>
      <c r="BD53" s="128"/>
      <c r="BE53" s="144"/>
      <c r="BF53" s="128"/>
      <c r="BG53" s="128"/>
      <c r="BH53" s="128"/>
      <c r="BI53" s="128"/>
      <c r="BJ53" s="128"/>
      <c r="BK53" s="144"/>
      <c r="BL53" s="128"/>
    </row>
    <row r="54" spans="1:64" s="170" customFormat="1" ht="12.75">
      <c r="A54" s="147" t="s">
        <v>95</v>
      </c>
      <c r="B54" s="152" t="s">
        <v>204</v>
      </c>
      <c r="C54" s="152">
        <v>418073</v>
      </c>
      <c r="D54" s="153" t="s">
        <v>199</v>
      </c>
      <c r="E54" s="154">
        <f>SUM(P54:U54)</f>
        <v>55</v>
      </c>
      <c r="F54" s="155">
        <f t="shared" si="57"/>
        <v>16.5</v>
      </c>
      <c r="G54" s="153">
        <f>COUNTA(AC54,AI54,AO54,AU54,BA54,BG54)</f>
        <v>3</v>
      </c>
      <c r="H54" s="168">
        <v>1</v>
      </c>
      <c r="I54" s="126"/>
      <c r="J54" s="169">
        <v>21</v>
      </c>
      <c r="K54" s="156" t="str">
        <f t="shared" si="58"/>
        <v>$</v>
      </c>
      <c r="L54" s="126"/>
      <c r="M54" s="158">
        <f>J54+F54</f>
        <v>37.5</v>
      </c>
      <c r="N54" s="126"/>
      <c r="O54" s="159">
        <f t="shared" si="47"/>
        <v>55</v>
      </c>
      <c r="P54" s="159">
        <f t="shared" si="48"/>
        <v>20</v>
      </c>
      <c r="Q54" s="159">
        <f t="shared" si="49"/>
        <v>20</v>
      </c>
      <c r="R54" s="159">
        <f t="shared" si="50"/>
        <v>15</v>
      </c>
      <c r="S54" s="159">
        <f t="shared" si="51"/>
        <v>0</v>
      </c>
      <c r="T54" s="159">
        <f t="shared" si="52"/>
        <v>0</v>
      </c>
      <c r="U54" s="159">
        <f t="shared" si="53"/>
        <v>0</v>
      </c>
      <c r="V54" s="159">
        <f t="shared" si="54"/>
        <v>15</v>
      </c>
      <c r="W54" s="159">
        <f t="shared" si="55"/>
        <v>0</v>
      </c>
      <c r="X54" s="159">
        <f t="shared" si="56"/>
        <v>0</v>
      </c>
      <c r="Y54" s="159">
        <f t="shared" si="59"/>
        <v>0</v>
      </c>
      <c r="Z54" s="159">
        <f t="shared" si="60"/>
        <v>20</v>
      </c>
      <c r="AA54" s="159">
        <f t="shared" si="61"/>
        <v>20</v>
      </c>
      <c r="AB54" s="126"/>
      <c r="AC54" s="153">
        <v>1</v>
      </c>
      <c r="AD54" s="152">
        <v>5</v>
      </c>
      <c r="AE54" s="153">
        <v>10</v>
      </c>
      <c r="AF54" s="153">
        <v>15</v>
      </c>
      <c r="AG54" s="169">
        <v>16.5</v>
      </c>
      <c r="AH54" s="126"/>
      <c r="AI54" s="152"/>
      <c r="AJ54" s="152"/>
      <c r="AK54" s="152"/>
      <c r="AL54" s="152"/>
      <c r="AM54" s="169"/>
      <c r="AN54" s="126"/>
      <c r="AO54" s="152"/>
      <c r="AP54" s="152"/>
      <c r="AQ54" s="152"/>
      <c r="AR54" s="152"/>
      <c r="AS54" s="169"/>
      <c r="AT54" s="126"/>
      <c r="AU54" s="152"/>
      <c r="AV54" s="152"/>
      <c r="AW54" s="152"/>
      <c r="AX54" s="152"/>
      <c r="AY54" s="169"/>
      <c r="AZ54" s="126"/>
      <c r="BA54" s="152">
        <v>2</v>
      </c>
      <c r="BB54" s="152">
        <v>10</v>
      </c>
      <c r="BC54" s="152">
        <v>10</v>
      </c>
      <c r="BD54" s="152">
        <v>20</v>
      </c>
      <c r="BE54" s="169"/>
      <c r="BF54" s="126"/>
      <c r="BG54" s="152">
        <v>2</v>
      </c>
      <c r="BH54" s="152">
        <v>10</v>
      </c>
      <c r="BI54" s="152">
        <v>10</v>
      </c>
      <c r="BJ54" s="152">
        <v>20</v>
      </c>
      <c r="BK54" s="169"/>
      <c r="BL54" s="126"/>
    </row>
    <row r="55" spans="1:64" ht="12.75">
      <c r="A55" s="148" t="s">
        <v>265</v>
      </c>
      <c r="B55" s="39" t="s">
        <v>167</v>
      </c>
      <c r="C55" s="39"/>
      <c r="D55" s="76" t="s">
        <v>199</v>
      </c>
      <c r="E55" s="59">
        <f>SUM(P55:U55)</f>
        <v>60</v>
      </c>
      <c r="F55" s="53">
        <f t="shared" si="57"/>
        <v>0</v>
      </c>
      <c r="G55" s="27">
        <f>COUNTA(AC55,AI55,AO55,AU55,BA55,BG55)</f>
        <v>2</v>
      </c>
      <c r="H55" s="63">
        <v>2</v>
      </c>
      <c r="I55" s="67"/>
      <c r="J55" s="46"/>
      <c r="K55" s="77" t="str">
        <f t="shared" si="58"/>
        <v> </v>
      </c>
      <c r="L55" s="67"/>
      <c r="M55" s="40">
        <f>J55+F55</f>
        <v>0</v>
      </c>
      <c r="N55" s="67"/>
      <c r="O55" s="56">
        <f t="shared" si="47"/>
        <v>60</v>
      </c>
      <c r="P55" s="56">
        <f t="shared" si="48"/>
        <v>30</v>
      </c>
      <c r="Q55" s="56">
        <f t="shared" si="49"/>
        <v>30</v>
      </c>
      <c r="R55" s="56">
        <f t="shared" si="50"/>
        <v>0</v>
      </c>
      <c r="S55" s="56">
        <f t="shared" si="51"/>
        <v>0</v>
      </c>
      <c r="T55" s="56">
        <f t="shared" si="52"/>
        <v>0</v>
      </c>
      <c r="U55" s="56">
        <f t="shared" si="53"/>
        <v>0</v>
      </c>
      <c r="V55" s="56">
        <f t="shared" si="54"/>
        <v>0</v>
      </c>
      <c r="W55" s="56">
        <f t="shared" si="55"/>
        <v>0</v>
      </c>
      <c r="X55" s="56">
        <f t="shared" si="56"/>
        <v>0</v>
      </c>
      <c r="Y55" s="56">
        <f t="shared" si="59"/>
        <v>0</v>
      </c>
      <c r="Z55" s="56">
        <f t="shared" si="60"/>
        <v>30</v>
      </c>
      <c r="AA55" s="56">
        <f t="shared" si="61"/>
        <v>30</v>
      </c>
      <c r="AB55" s="67"/>
      <c r="AC55" s="27"/>
      <c r="AD55" s="20"/>
      <c r="AE55" s="27"/>
      <c r="AF55" s="27"/>
      <c r="AG55" s="119"/>
      <c r="AH55" s="67"/>
      <c r="AI55" s="20"/>
      <c r="AJ55" s="20"/>
      <c r="AK55" s="20"/>
      <c r="AL55" s="39"/>
      <c r="AM55" s="46"/>
      <c r="AN55" s="67"/>
      <c r="AO55" s="20"/>
      <c r="AP55" s="20"/>
      <c r="AQ55" s="20"/>
      <c r="AR55" s="39"/>
      <c r="AS55" s="46"/>
      <c r="AT55" s="67"/>
      <c r="AU55" s="20"/>
      <c r="AV55" s="20"/>
      <c r="AW55" s="20"/>
      <c r="AX55" s="20"/>
      <c r="AY55" s="46"/>
      <c r="AZ55" s="67"/>
      <c r="BA55" s="20">
        <v>1</v>
      </c>
      <c r="BB55" s="20">
        <v>10</v>
      </c>
      <c r="BC55" s="20">
        <v>20</v>
      </c>
      <c r="BD55" s="20">
        <v>30</v>
      </c>
      <c r="BE55" s="46"/>
      <c r="BF55" s="67"/>
      <c r="BG55" s="20">
        <v>1</v>
      </c>
      <c r="BH55" s="20">
        <v>10</v>
      </c>
      <c r="BI55" s="20">
        <v>20</v>
      </c>
      <c r="BJ55" s="20">
        <v>30</v>
      </c>
      <c r="BK55" s="46"/>
      <c r="BL55" s="67"/>
    </row>
    <row r="56" spans="1:64" s="145" customFormat="1" ht="12.75">
      <c r="A56" s="126" t="s">
        <v>71</v>
      </c>
      <c r="B56" s="128"/>
      <c r="C56" s="128"/>
      <c r="D56" s="138"/>
      <c r="E56" s="139"/>
      <c r="F56" s="140">
        <f t="shared" si="57"/>
        <v>0</v>
      </c>
      <c r="G56" s="141"/>
      <c r="H56" s="138"/>
      <c r="I56" s="128"/>
      <c r="J56" s="142"/>
      <c r="K56" s="70" t="str">
        <f t="shared" si="58"/>
        <v> </v>
      </c>
      <c r="L56" s="128"/>
      <c r="M56" s="142"/>
      <c r="N56" s="128"/>
      <c r="O56" s="143">
        <f t="shared" si="47"/>
        <v>0</v>
      </c>
      <c r="P56" s="143">
        <f t="shared" si="48"/>
        <v>0</v>
      </c>
      <c r="Q56" s="143">
        <f t="shared" si="49"/>
        <v>0</v>
      </c>
      <c r="R56" s="143">
        <f t="shared" si="50"/>
        <v>0</v>
      </c>
      <c r="S56" s="143">
        <f t="shared" si="51"/>
        <v>0</v>
      </c>
      <c r="T56" s="143">
        <f t="shared" si="52"/>
        <v>0</v>
      </c>
      <c r="U56" s="143">
        <f t="shared" si="53"/>
        <v>0</v>
      </c>
      <c r="V56" s="143">
        <f t="shared" si="54"/>
        <v>0</v>
      </c>
      <c r="W56" s="143">
        <f t="shared" si="55"/>
        <v>0</v>
      </c>
      <c r="X56" s="143">
        <f t="shared" si="56"/>
        <v>0</v>
      </c>
      <c r="Y56" s="143">
        <f t="shared" si="59"/>
        <v>0</v>
      </c>
      <c r="Z56" s="143">
        <f t="shared" si="60"/>
        <v>0</v>
      </c>
      <c r="AA56" s="143">
        <f t="shared" si="61"/>
        <v>0</v>
      </c>
      <c r="AB56" s="128"/>
      <c r="AC56" s="138"/>
      <c r="AD56" s="128"/>
      <c r="AE56" s="138"/>
      <c r="AF56" s="141"/>
      <c r="AG56" s="142"/>
      <c r="AH56" s="128"/>
      <c r="AI56" s="128"/>
      <c r="AJ56" s="128"/>
      <c r="AK56" s="128"/>
      <c r="AL56" s="136"/>
      <c r="AM56" s="144"/>
      <c r="AN56" s="128"/>
      <c r="AO56" s="128"/>
      <c r="AP56" s="128"/>
      <c r="AQ56" s="128"/>
      <c r="AR56" s="136"/>
      <c r="AS56" s="142"/>
      <c r="AT56" s="128"/>
      <c r="AU56" s="128"/>
      <c r="AV56" s="128"/>
      <c r="AW56" s="128"/>
      <c r="AX56" s="128"/>
      <c r="AY56" s="144"/>
      <c r="AZ56" s="128"/>
      <c r="BA56" s="128"/>
      <c r="BB56" s="128"/>
      <c r="BC56" s="128"/>
      <c r="BD56" s="128"/>
      <c r="BE56" s="144"/>
      <c r="BF56" s="128"/>
      <c r="BG56" s="128"/>
      <c r="BH56" s="128"/>
      <c r="BI56" s="128"/>
      <c r="BJ56" s="128"/>
      <c r="BK56" s="144"/>
      <c r="BL56" s="128"/>
    </row>
    <row r="57" spans="1:64" ht="12.75">
      <c r="A57" s="148"/>
      <c r="B57" s="39"/>
      <c r="C57" s="39"/>
      <c r="D57" s="76" t="s">
        <v>71</v>
      </c>
      <c r="E57" s="59">
        <f>SUM(P57:U57)</f>
        <v>0</v>
      </c>
      <c r="F57" s="53">
        <f t="shared" si="57"/>
        <v>0</v>
      </c>
      <c r="G57" s="27">
        <f>COUNTA(AC57,AI57,AO57,AU57,BA57,BG57)</f>
        <v>0</v>
      </c>
      <c r="H57" s="27"/>
      <c r="I57" s="67"/>
      <c r="J57" s="46"/>
      <c r="K57" s="77" t="str">
        <f t="shared" si="58"/>
        <v> </v>
      </c>
      <c r="L57" s="67"/>
      <c r="M57" s="40">
        <f>J57+F57</f>
        <v>0</v>
      </c>
      <c r="N57" s="67"/>
      <c r="O57" s="56">
        <f t="shared" si="47"/>
        <v>0</v>
      </c>
      <c r="P57" s="56">
        <f t="shared" si="48"/>
        <v>0</v>
      </c>
      <c r="Q57" s="56">
        <f t="shared" si="49"/>
        <v>0</v>
      </c>
      <c r="R57" s="56">
        <f t="shared" si="50"/>
        <v>0</v>
      </c>
      <c r="S57" s="56">
        <f t="shared" si="51"/>
        <v>0</v>
      </c>
      <c r="T57" s="56">
        <f t="shared" si="52"/>
        <v>0</v>
      </c>
      <c r="U57" s="56">
        <f t="shared" si="53"/>
        <v>0</v>
      </c>
      <c r="V57" s="56">
        <f t="shared" si="54"/>
        <v>0</v>
      </c>
      <c r="W57" s="56">
        <f t="shared" si="55"/>
        <v>0</v>
      </c>
      <c r="X57" s="56">
        <f t="shared" si="56"/>
        <v>0</v>
      </c>
      <c r="Y57" s="56">
        <f t="shared" si="59"/>
        <v>0</v>
      </c>
      <c r="Z57" s="56">
        <f t="shared" si="60"/>
        <v>0</v>
      </c>
      <c r="AA57" s="56">
        <f t="shared" si="61"/>
        <v>0</v>
      </c>
      <c r="AB57" s="67"/>
      <c r="AC57" s="27"/>
      <c r="AD57" s="20"/>
      <c r="AE57" s="27"/>
      <c r="AF57" s="27"/>
      <c r="AG57" s="119"/>
      <c r="AH57" s="67"/>
      <c r="AI57" s="20"/>
      <c r="AJ57" s="20"/>
      <c r="AK57" s="20"/>
      <c r="AL57" s="39"/>
      <c r="AM57" s="46"/>
      <c r="AN57" s="67"/>
      <c r="AO57" s="20"/>
      <c r="AP57" s="20"/>
      <c r="AQ57" s="20"/>
      <c r="AR57" s="39"/>
      <c r="AS57" s="46"/>
      <c r="AT57" s="67"/>
      <c r="AU57" s="20"/>
      <c r="AV57" s="20"/>
      <c r="AW57" s="20"/>
      <c r="AX57" s="20"/>
      <c r="AY57" s="46"/>
      <c r="AZ57" s="67"/>
      <c r="BA57" s="20"/>
      <c r="BB57" s="20"/>
      <c r="BC57" s="20"/>
      <c r="BD57" s="20"/>
      <c r="BE57" s="46"/>
      <c r="BF57" s="67"/>
      <c r="BG57" s="20"/>
      <c r="BH57" s="20"/>
      <c r="BI57" s="20"/>
      <c r="BJ57" s="20"/>
      <c r="BK57" s="46"/>
      <c r="BL57" s="67"/>
    </row>
    <row r="58" spans="1:64" s="75" customFormat="1" ht="12.75">
      <c r="A58" s="127"/>
      <c r="B58" s="72" t="s">
        <v>74</v>
      </c>
      <c r="C58" s="70"/>
      <c r="D58" s="70"/>
      <c r="E58" s="70"/>
      <c r="F58" s="69">
        <f t="shared" si="57"/>
        <v>2079.75</v>
      </c>
      <c r="G58" s="70">
        <f>SUM(G4:G57)</f>
        <v>83</v>
      </c>
      <c r="H58" s="70"/>
      <c r="I58" s="70"/>
      <c r="J58" s="69">
        <f>SUM(J4:J57)</f>
        <v>2216.25</v>
      </c>
      <c r="K58" s="69"/>
      <c r="L58" s="70"/>
      <c r="M58" s="69">
        <f>SUM(M4:M57)</f>
        <v>4296</v>
      </c>
      <c r="N58" s="69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0"/>
      <c r="AC58" s="70">
        <f>COUNTA(AC4:AC57)</f>
        <v>13</v>
      </c>
      <c r="AD58" s="70">
        <f>COUNTA(AD4:AD57)</f>
        <v>13</v>
      </c>
      <c r="AE58" s="70">
        <f>COUNTA(AE4:AE57)</f>
        <v>13</v>
      </c>
      <c r="AF58" s="70">
        <f>COUNTA(AF4:AF57)</f>
        <v>13</v>
      </c>
      <c r="AG58" s="74">
        <f>SUM(AG4:AG57)</f>
        <v>462</v>
      </c>
      <c r="AH58" s="70"/>
      <c r="AI58" s="70">
        <f>COUNTA(AI4:AI57)</f>
        <v>22</v>
      </c>
      <c r="AJ58" s="70">
        <f>COUNTA(AJ4:AJ57)</f>
        <v>22</v>
      </c>
      <c r="AK58" s="70">
        <f>COUNTA(AK4:AK57)</f>
        <v>22</v>
      </c>
      <c r="AL58" s="70">
        <f>COUNTA(AL4:AL57)</f>
        <v>22</v>
      </c>
      <c r="AM58" s="74">
        <f>SUM(AM4:AM57)</f>
        <v>1254</v>
      </c>
      <c r="AN58" s="70"/>
      <c r="AO58" s="70">
        <f>COUNTA(AO4:AO47)</f>
        <v>5</v>
      </c>
      <c r="AP58" s="70">
        <f>COUNTA(AP4:AP47)</f>
        <v>5</v>
      </c>
      <c r="AQ58" s="70">
        <f>COUNTA(AQ4:AQ47)</f>
        <v>5</v>
      </c>
      <c r="AR58" s="70">
        <f>COUNTA(AR4:AR47)</f>
        <v>5</v>
      </c>
      <c r="AS58" s="74">
        <f>SUM(AS4:AS57)</f>
        <v>142.5</v>
      </c>
      <c r="AT58" s="70"/>
      <c r="AU58" s="70">
        <f>COUNTA(AU4:AU57)</f>
        <v>8</v>
      </c>
      <c r="AV58" s="70">
        <f>COUNTA(AV4:AV57)</f>
        <v>8</v>
      </c>
      <c r="AW58" s="70">
        <f>COUNTA(AW4:AW57)</f>
        <v>8</v>
      </c>
      <c r="AX58" s="70">
        <f>COUNTA(AX4:AX57)</f>
        <v>8</v>
      </c>
      <c r="AY58" s="74">
        <f>SUM(AY4:AY57)</f>
        <v>221.25</v>
      </c>
      <c r="AZ58" s="70"/>
      <c r="BA58" s="70">
        <f>COUNTA(BA4:BA57)</f>
        <v>19</v>
      </c>
      <c r="BB58" s="70">
        <f>COUNTA(BB4:BB57)</f>
        <v>19</v>
      </c>
      <c r="BC58" s="70">
        <f>COUNTA(BC4:BC57)</f>
        <v>19</v>
      </c>
      <c r="BD58" s="70">
        <f>COUNTA(BD4:BD57)</f>
        <v>19</v>
      </c>
      <c r="BE58" s="74">
        <f>SUM(BE4:BE57)</f>
        <v>0</v>
      </c>
      <c r="BF58" s="70"/>
      <c r="BG58" s="70">
        <f>COUNTA(BG4:BG57)</f>
        <v>16</v>
      </c>
      <c r="BH58" s="70">
        <f>COUNTA(BH4:BH57)</f>
        <v>16</v>
      </c>
      <c r="BI58" s="70">
        <f>COUNTA(BI4:BI57)</f>
        <v>16</v>
      </c>
      <c r="BJ58" s="70">
        <f>COUNTA(BJ4:BJ57)</f>
        <v>16</v>
      </c>
      <c r="BK58" s="74">
        <f>SUM(BK4:BK57)</f>
        <v>0</v>
      </c>
      <c r="BL58" s="67"/>
    </row>
    <row r="60" spans="3:5" ht="12.75">
      <c r="C60" s="26"/>
      <c r="E60" s="26"/>
    </row>
    <row r="61" spans="3:5" ht="12.75">
      <c r="C61" s="26"/>
      <c r="E61" s="26"/>
    </row>
    <row r="62" spans="3:5" ht="12.75">
      <c r="C62" s="26"/>
      <c r="E62" s="26"/>
    </row>
    <row r="63" spans="3:5" ht="12.75">
      <c r="C63" s="26"/>
      <c r="E63" s="26"/>
    </row>
    <row r="64" spans="3:5" ht="12.75">
      <c r="C64" s="26"/>
      <c r="E64" s="26"/>
    </row>
    <row r="65" spans="3:5" ht="12.75">
      <c r="C65" s="26"/>
      <c r="E65" s="26"/>
    </row>
    <row r="66" spans="3:5" ht="12.75">
      <c r="C66" s="26"/>
      <c r="E66" s="26"/>
    </row>
    <row r="67" spans="3:5" ht="12.75">
      <c r="C67" s="26"/>
      <c r="E67" s="26"/>
    </row>
    <row r="68" spans="3:5" ht="12.75">
      <c r="C68" s="26"/>
      <c r="E68" s="26"/>
    </row>
  </sheetData>
  <sheetProtection/>
  <printOptions/>
  <pageMargins left="0.6" right="0.1" top="0.7" bottom="0.7" header="0.5" footer="0.5"/>
  <pageSetup fitToHeight="1" fitToWidth="1" horizontalDpi="600" verticalDpi="600" orientation="portrait" scale="7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5.8515625" style="0" bestFit="1" customWidth="1"/>
    <col min="2" max="2" width="13.7109375" style="0" bestFit="1" customWidth="1"/>
    <col min="7" max="7" width="9.7109375" style="0" bestFit="1" customWidth="1"/>
    <col min="9" max="10" width="9.7109375" style="0" bestFit="1" customWidth="1"/>
    <col min="14" max="14" width="9.140625" style="61" customWidth="1"/>
  </cols>
  <sheetData>
    <row r="1" ht="12.75">
      <c r="N1"/>
    </row>
    <row r="2" ht="12.75">
      <c r="N2"/>
    </row>
    <row r="3" spans="2:14" ht="12.75">
      <c r="B3" s="6" t="s">
        <v>1</v>
      </c>
      <c r="C3" s="6" t="s">
        <v>2</v>
      </c>
      <c r="D3" s="6" t="s">
        <v>3</v>
      </c>
      <c r="E3" s="6" t="s">
        <v>5</v>
      </c>
      <c r="F3" s="6" t="s">
        <v>199</v>
      </c>
      <c r="G3" s="6" t="s">
        <v>4</v>
      </c>
      <c r="H3" s="66" t="s">
        <v>97</v>
      </c>
      <c r="N3"/>
    </row>
    <row r="4" spans="1:14" ht="12.75">
      <c r="A4" s="7">
        <v>150</v>
      </c>
      <c r="B4" s="5">
        <v>1</v>
      </c>
      <c r="C4" s="5">
        <v>3</v>
      </c>
      <c r="D4" s="5">
        <v>3</v>
      </c>
      <c r="E4" s="5">
        <v>0</v>
      </c>
      <c r="F4" s="5">
        <v>1</v>
      </c>
      <c r="G4" s="5">
        <v>4</v>
      </c>
      <c r="H4" s="5">
        <v>1</v>
      </c>
      <c r="I4" s="3">
        <f>SUM(B4:H4)</f>
        <v>13</v>
      </c>
      <c r="J4" s="10" t="s">
        <v>13</v>
      </c>
      <c r="N4"/>
    </row>
    <row r="5" spans="1:14" ht="12.75">
      <c r="A5" s="8">
        <f>A4*I4</f>
        <v>1950</v>
      </c>
      <c r="B5" s="3">
        <v>1</v>
      </c>
      <c r="C5" s="3">
        <v>3</v>
      </c>
      <c r="D5" s="3">
        <v>3</v>
      </c>
      <c r="E5" s="3">
        <v>0</v>
      </c>
      <c r="F5" s="3">
        <v>1</v>
      </c>
      <c r="G5" s="3">
        <v>4</v>
      </c>
      <c r="H5" s="3">
        <v>1</v>
      </c>
      <c r="I5" s="3">
        <f>SUM(B5:H5)</f>
        <v>13</v>
      </c>
      <c r="J5" s="10" t="s">
        <v>38</v>
      </c>
      <c r="N5"/>
    </row>
    <row r="6" spans="1:14" ht="12.75">
      <c r="A6" s="8">
        <f>A5/2</f>
        <v>975</v>
      </c>
      <c r="B6" s="15">
        <f>B4/I4</f>
        <v>0.07692307692307693</v>
      </c>
      <c r="C6" s="15">
        <f>C4/I4</f>
        <v>0.23076923076923078</v>
      </c>
      <c r="D6" s="15">
        <f>D4/I4</f>
        <v>0.23076923076923078</v>
      </c>
      <c r="E6" s="15">
        <f>E4/I4</f>
        <v>0</v>
      </c>
      <c r="F6" s="15">
        <f>F4/I4</f>
        <v>0.07692307692307693</v>
      </c>
      <c r="G6" s="15">
        <f>G4/I4</f>
        <v>0.3076923076923077</v>
      </c>
      <c r="H6" s="15">
        <f>H4/I4</f>
        <v>0.07692307692307693</v>
      </c>
      <c r="I6" s="9">
        <f>SUM(B6:H6)</f>
        <v>1</v>
      </c>
      <c r="J6" t="s">
        <v>39</v>
      </c>
      <c r="N6"/>
    </row>
    <row r="7" spans="1:14" ht="12.75">
      <c r="A7" s="8">
        <f>A5/2</f>
        <v>975</v>
      </c>
      <c r="B7" s="3"/>
      <c r="C7" s="3"/>
      <c r="D7" s="3"/>
      <c r="E7" s="3"/>
      <c r="F7" s="3"/>
      <c r="G7" s="3"/>
      <c r="H7" s="3"/>
      <c r="I7" s="3"/>
      <c r="N7"/>
    </row>
    <row r="8" spans="2:14" ht="12.75">
      <c r="B8" s="4">
        <f>B6*A6</f>
        <v>75</v>
      </c>
      <c r="C8" s="4">
        <f>C6*A6</f>
        <v>225</v>
      </c>
      <c r="D8" s="4">
        <f>A6*D6</f>
        <v>225</v>
      </c>
      <c r="E8" s="4">
        <f>E6*A6</f>
        <v>0</v>
      </c>
      <c r="F8" s="4">
        <f>F6*A6</f>
        <v>75</v>
      </c>
      <c r="G8" s="4">
        <f>G6*A6</f>
        <v>300</v>
      </c>
      <c r="H8" s="4">
        <f>H6*A6</f>
        <v>75</v>
      </c>
      <c r="I8" s="4">
        <f>SUM(B8:H8)</f>
        <v>975</v>
      </c>
      <c r="N8"/>
    </row>
    <row r="9" ht="12.75">
      <c r="N9"/>
    </row>
    <row r="10" spans="1:14" ht="12.75">
      <c r="A10" s="3" t="s">
        <v>12</v>
      </c>
      <c r="B10" s="3" t="s">
        <v>1</v>
      </c>
      <c r="C10" s="3" t="s">
        <v>2</v>
      </c>
      <c r="D10" s="3" t="s">
        <v>3</v>
      </c>
      <c r="E10" s="3" t="s">
        <v>5</v>
      </c>
      <c r="F10" s="3" t="s">
        <v>6</v>
      </c>
      <c r="G10" s="3" t="s">
        <v>4</v>
      </c>
      <c r="H10" s="3" t="s">
        <v>97</v>
      </c>
      <c r="N10"/>
    </row>
    <row r="11" spans="1:14" ht="12.75">
      <c r="A11" s="3">
        <v>22</v>
      </c>
      <c r="B11" s="21">
        <f>IF(B4&gt;0,B8*A11/100,0)</f>
        <v>16.5</v>
      </c>
      <c r="C11" s="21">
        <f>IF(C4&gt;0,C8*A11/100,0)</f>
        <v>49.5</v>
      </c>
      <c r="D11" s="21">
        <f>IF(D4&gt;0,D8*A11/100,0)</f>
        <v>49.5</v>
      </c>
      <c r="E11" s="21">
        <f>IF(E4&gt;0,E8*A11/100,0)</f>
        <v>0</v>
      </c>
      <c r="F11" s="21">
        <f>IF(F4&gt;0,F8*A11/100,0)</f>
        <v>16.5</v>
      </c>
      <c r="G11" s="21">
        <f>IF(G4&gt;0,G8*A11/100,0)</f>
        <v>66</v>
      </c>
      <c r="H11" s="21">
        <f>IF(H4&gt;0,H8*A11/100,0)</f>
        <v>16.5</v>
      </c>
      <c r="N11"/>
    </row>
    <row r="12" spans="1:14" ht="12.75">
      <c r="A12" s="3">
        <v>16</v>
      </c>
      <c r="B12" s="21">
        <f>IF(B4&gt;1,B8*A12/100,0)</f>
        <v>0</v>
      </c>
      <c r="C12" s="21">
        <f>IF(C4&gt;1,C8*A12/100,0)</f>
        <v>36</v>
      </c>
      <c r="D12" s="21">
        <f>IF(D4&gt;1,D8*A12/100,0)</f>
        <v>36</v>
      </c>
      <c r="E12" s="21">
        <f>IF(E4&gt;1,E8*A12/100,0)</f>
        <v>0</v>
      </c>
      <c r="F12" s="21">
        <f>IF(F4&gt;1,F8*A12/100,0)</f>
        <v>0</v>
      </c>
      <c r="G12" s="21">
        <f>IF(G4&gt;1,G8*A12/100,0)</f>
        <v>48</v>
      </c>
      <c r="H12" s="21">
        <f>IF(H4&gt;1,H8*A12/100,0)</f>
        <v>0</v>
      </c>
      <c r="N12"/>
    </row>
    <row r="13" spans="1:14" ht="12.75">
      <c r="A13" s="3">
        <v>13</v>
      </c>
      <c r="B13" s="21">
        <f>IF(B4&gt;2,B8*A13/100,0)</f>
        <v>0</v>
      </c>
      <c r="C13" s="21">
        <f>IF(C4&gt;2,C8*A13/100,0)</f>
        <v>29.25</v>
      </c>
      <c r="D13" s="21">
        <f>IF(D4&gt;2,D8*A13/100,0)</f>
        <v>29.25</v>
      </c>
      <c r="E13" s="21">
        <f>IF(E4&gt;2,E8*A13/100,0)</f>
        <v>0</v>
      </c>
      <c r="F13" s="21">
        <f>IF(F4&gt;2,F8*A13/100,0)</f>
        <v>0</v>
      </c>
      <c r="G13" s="21">
        <f>IF(G4&gt;2,G8*A13/100,0)</f>
        <v>39</v>
      </c>
      <c r="H13" s="21">
        <f>IF(H4&gt;2,H8*A13/100,0)</f>
        <v>0</v>
      </c>
      <c r="N13"/>
    </row>
    <row r="14" spans="1:14" ht="12.75">
      <c r="A14" s="3">
        <v>10</v>
      </c>
      <c r="B14" s="21">
        <f>IF(B4&gt;3,B8*A14/100,0)</f>
        <v>0</v>
      </c>
      <c r="C14" s="21">
        <f>IF(C4&gt;3,C8*A14/100,0)</f>
        <v>0</v>
      </c>
      <c r="D14" s="21">
        <f>IF(D4&gt;3,D8*A14/100,0)</f>
        <v>0</v>
      </c>
      <c r="E14" s="21">
        <f>IF(E4&gt;4,E8*A14/100,0)</f>
        <v>0</v>
      </c>
      <c r="F14" s="21">
        <f>IF(F4&gt;3,F8*A14/100,0)</f>
        <v>0</v>
      </c>
      <c r="G14" s="21">
        <f>IF(G4&gt;3,G8*A14/100,0)</f>
        <v>30</v>
      </c>
      <c r="H14" s="21">
        <f>IF(H4&gt;3,H8*A14/100,0)</f>
        <v>0</v>
      </c>
      <c r="N14"/>
    </row>
    <row r="15" spans="1:14" ht="12.75">
      <c r="A15" s="3">
        <v>9</v>
      </c>
      <c r="B15" s="21">
        <f>IF(B4&gt;4,B8*A15/100,0)</f>
        <v>0</v>
      </c>
      <c r="C15" s="21">
        <f>IF(C4&gt;4,C8*A15/100,0)</f>
        <v>0</v>
      </c>
      <c r="D15" s="21">
        <f>IF(D4&gt;4,D8*A15/100,0)</f>
        <v>0</v>
      </c>
      <c r="E15" s="21">
        <f>IF(E4&gt;4,E8*A15/100,0)</f>
        <v>0</v>
      </c>
      <c r="F15" s="21">
        <f>IF(F4&gt;4,F8*A15/100,0)</f>
        <v>0</v>
      </c>
      <c r="G15" s="21">
        <f>IF(G4&gt;4,G8*A15/100,0)</f>
        <v>0</v>
      </c>
      <c r="H15" s="21">
        <f>IF(H4&gt;4,H8*A15/100,0)</f>
        <v>0</v>
      </c>
      <c r="N15"/>
    </row>
    <row r="16" spans="1:14" ht="12.75">
      <c r="A16" s="3">
        <v>8</v>
      </c>
      <c r="B16" s="21">
        <f>IF(B4&gt;5,B8*A16/100,0)</f>
        <v>0</v>
      </c>
      <c r="C16" s="21">
        <f>IF(C4&gt;5,C8*A16/100,0)</f>
        <v>0</v>
      </c>
      <c r="D16" s="21">
        <f>IF(D4&gt;5,D8*A16/100,0)</f>
        <v>0</v>
      </c>
      <c r="E16" s="21">
        <f>IF(E4&gt;4,E8*A16/100,0)</f>
        <v>0</v>
      </c>
      <c r="F16" s="21">
        <f>IF(F4&gt;5,F8*A16/100,0)</f>
        <v>0</v>
      </c>
      <c r="G16" s="21">
        <f>IF(G4&gt;5,G8*A16/100,0)</f>
        <v>0</v>
      </c>
      <c r="H16" s="21">
        <f>IF(H4&gt;5,H8*A16/100,0)</f>
        <v>0</v>
      </c>
      <c r="N16"/>
    </row>
    <row r="17" spans="1:14" ht="12.75">
      <c r="A17" s="3">
        <v>7</v>
      </c>
      <c r="B17" s="21">
        <f>IF(B4&gt;6,B8*A17/100,0)</f>
        <v>0</v>
      </c>
      <c r="C17" s="21">
        <f>IF(C4&gt;6,C8*A17/100,0)</f>
        <v>0</v>
      </c>
      <c r="D17" s="21">
        <f>IF(D4&gt;6,D8*A17/100,0)</f>
        <v>0</v>
      </c>
      <c r="E17" s="21">
        <f>IF(E4&gt;6,E8*A17/100,0)</f>
        <v>0</v>
      </c>
      <c r="F17" s="21">
        <f>IF(F4&gt;6,F8*A17/100,0)</f>
        <v>0</v>
      </c>
      <c r="G17" s="21">
        <f>IF(G4&gt;6,G8*A17/100,0)</f>
        <v>0</v>
      </c>
      <c r="H17" s="21">
        <f>IF(H4&gt;6,H8*A17/100,0)</f>
        <v>0</v>
      </c>
      <c r="N17"/>
    </row>
    <row r="18" spans="1:14" ht="12.75">
      <c r="A18" s="3">
        <v>6</v>
      </c>
      <c r="B18" s="21">
        <f>IF(B4&gt;7,B8*A18/100,0)</f>
        <v>0</v>
      </c>
      <c r="C18" s="21">
        <f>IF(C4&gt;7,C8*A18/100,0)</f>
        <v>0</v>
      </c>
      <c r="D18" s="21">
        <f>IF(D4&gt;7,D8*A18/100,0)</f>
        <v>0</v>
      </c>
      <c r="E18" s="21">
        <f>IF(E4&gt;7,E8*A18/100,0)</f>
        <v>0</v>
      </c>
      <c r="F18" s="21">
        <f>IF(F4&gt;7,F8*A18/100,0)</f>
        <v>0</v>
      </c>
      <c r="G18" s="21">
        <f>IF(G4&gt;7,G8*A18/100,0)</f>
        <v>0</v>
      </c>
      <c r="H18" s="21">
        <f>IF(H4&gt;7,H8*A18/100,0)</f>
        <v>0</v>
      </c>
      <c r="N18"/>
    </row>
    <row r="19" spans="1:14" ht="12.75">
      <c r="A19" s="3">
        <v>5</v>
      </c>
      <c r="B19" s="21">
        <f>IF(B4&gt;8,B8*A19/100,0)</f>
        <v>0</v>
      </c>
      <c r="C19" s="21">
        <f>IF(C4&gt;8,C8*A19/100,0)</f>
        <v>0</v>
      </c>
      <c r="D19" s="21">
        <f>IF(D4&gt;8,D8*A19/100,0)</f>
        <v>0</v>
      </c>
      <c r="E19" s="21">
        <f>IF(E4&gt;8,E8*A19/100,0)</f>
        <v>0</v>
      </c>
      <c r="F19" s="21">
        <f>IF(F4&gt;8,F8*A19/100,0)</f>
        <v>0</v>
      </c>
      <c r="G19" s="21">
        <f>IF(G4&gt;8,G8*A19/100,0)</f>
        <v>0</v>
      </c>
      <c r="H19" s="21">
        <f>IF(H4&gt;8,H8*A19/100,0)</f>
        <v>0</v>
      </c>
      <c r="N19"/>
    </row>
    <row r="20" spans="1:26" ht="12.75">
      <c r="A20" s="3">
        <v>4</v>
      </c>
      <c r="B20" s="21">
        <f>IF(B4&gt;9,B8*A20/100,0)</f>
        <v>0</v>
      </c>
      <c r="C20" s="21">
        <f>IF(C4&gt;9,C8*A20/100,0)</f>
        <v>0</v>
      </c>
      <c r="D20" s="21">
        <f>IF(D4&gt;9,D8*A20/100,0)</f>
        <v>0</v>
      </c>
      <c r="E20" s="21">
        <f>IF(E4&gt;9,E8*A20/100,0)</f>
        <v>0</v>
      </c>
      <c r="F20" s="21">
        <f>IF(F4&gt;9,F8*A20/100,0)</f>
        <v>0</v>
      </c>
      <c r="G20" s="21">
        <f>IF(G4&gt;9,G8*A20/100,0)</f>
        <v>0</v>
      </c>
      <c r="H20" s="21">
        <f>IF(H4&gt;9,H8*A20/100,0)</f>
        <v>0</v>
      </c>
      <c r="I20" s="2">
        <f>SUM(B11:H20)</f>
        <v>462</v>
      </c>
      <c r="J20" s="2">
        <f>I8-I20</f>
        <v>513</v>
      </c>
      <c r="N20"/>
      <c r="V20" s="48"/>
      <c r="W20" s="48"/>
      <c r="X20" s="48"/>
      <c r="Y20" s="48"/>
      <c r="Z20" s="49"/>
    </row>
    <row r="21" ht="12.75">
      <c r="N21"/>
    </row>
    <row r="22" spans="8:14" ht="12.75">
      <c r="H22" s="1"/>
      <c r="I22" s="1"/>
      <c r="N22"/>
    </row>
    <row r="23" spans="1:41" ht="12.75">
      <c r="A23" t="s">
        <v>75</v>
      </c>
      <c r="B23" t="s">
        <v>69</v>
      </c>
      <c r="C23" t="s">
        <v>86</v>
      </c>
      <c r="D23" t="s">
        <v>0</v>
      </c>
      <c r="E23" t="s">
        <v>114</v>
      </c>
      <c r="F23" t="s">
        <v>115</v>
      </c>
      <c r="G23" t="s">
        <v>117</v>
      </c>
      <c r="H23" t="s">
        <v>112</v>
      </c>
      <c r="I23" t="s">
        <v>113</v>
      </c>
      <c r="J23" t="s">
        <v>116</v>
      </c>
      <c r="K23" t="s">
        <v>200</v>
      </c>
      <c r="L23" t="s">
        <v>119</v>
      </c>
      <c r="M23" t="s">
        <v>118</v>
      </c>
      <c r="N23" t="s">
        <v>121</v>
      </c>
      <c r="O23" t="s">
        <v>120</v>
      </c>
      <c r="P23" t="s">
        <v>122</v>
      </c>
      <c r="Q23" t="s">
        <v>87</v>
      </c>
      <c r="AO23" s="61"/>
    </row>
    <row r="24" spans="1:17" ht="12.75">
      <c r="A24">
        <v>1</v>
      </c>
      <c r="B24">
        <v>1</v>
      </c>
      <c r="C24">
        <v>33</v>
      </c>
      <c r="D24" t="s">
        <v>1</v>
      </c>
      <c r="E24">
        <v>12</v>
      </c>
      <c r="F24" s="1">
        <v>0.012955439814814814</v>
      </c>
      <c r="H24" t="s">
        <v>197</v>
      </c>
      <c r="I24" t="s">
        <v>198</v>
      </c>
      <c r="J24" s="1">
        <v>0.0008915856481481482</v>
      </c>
      <c r="K24">
        <v>3</v>
      </c>
      <c r="L24" t="s">
        <v>201</v>
      </c>
      <c r="M24" t="s">
        <v>202</v>
      </c>
      <c r="N24" t="s">
        <v>134</v>
      </c>
      <c r="O24">
        <v>279825</v>
      </c>
      <c r="P24" t="s">
        <v>203</v>
      </c>
      <c r="Q24">
        <v>148790</v>
      </c>
    </row>
    <row r="25" spans="1:41" ht="12.75">
      <c r="A25">
        <v>2</v>
      </c>
      <c r="B25">
        <v>1</v>
      </c>
      <c r="C25">
        <v>3</v>
      </c>
      <c r="D25" t="s">
        <v>199</v>
      </c>
      <c r="E25">
        <v>12</v>
      </c>
      <c r="F25" s="1">
        <v>0.013006655092592592</v>
      </c>
      <c r="G25">
        <v>4.425</v>
      </c>
      <c r="H25" t="s">
        <v>95</v>
      </c>
      <c r="I25" t="s">
        <v>204</v>
      </c>
      <c r="J25" s="1">
        <v>0.0009056712962962963</v>
      </c>
      <c r="K25">
        <v>3</v>
      </c>
      <c r="L25" t="s">
        <v>205</v>
      </c>
      <c r="M25" t="s">
        <v>206</v>
      </c>
      <c r="N25" t="s">
        <v>127</v>
      </c>
      <c r="O25">
        <v>418073</v>
      </c>
      <c r="P25" t="s">
        <v>207</v>
      </c>
      <c r="Q25">
        <v>204052</v>
      </c>
      <c r="AO25" s="61"/>
    </row>
    <row r="26" spans="1:17" ht="12.75">
      <c r="A26">
        <v>3</v>
      </c>
      <c r="B26">
        <v>1</v>
      </c>
      <c r="C26">
        <v>41</v>
      </c>
      <c r="D26" t="s">
        <v>2</v>
      </c>
      <c r="E26">
        <v>12</v>
      </c>
      <c r="F26" s="1">
        <v>0.013075833333333333</v>
      </c>
      <c r="G26">
        <v>5.977</v>
      </c>
      <c r="H26" t="s">
        <v>88</v>
      </c>
      <c r="I26" t="s">
        <v>89</v>
      </c>
      <c r="J26" s="1">
        <v>0.0009171527777777777</v>
      </c>
      <c r="K26">
        <v>7</v>
      </c>
      <c r="L26" t="s">
        <v>208</v>
      </c>
      <c r="M26" t="s">
        <v>209</v>
      </c>
      <c r="N26" t="s">
        <v>127</v>
      </c>
      <c r="O26">
        <v>374571</v>
      </c>
      <c r="P26" t="s">
        <v>210</v>
      </c>
      <c r="Q26">
        <v>152458</v>
      </c>
    </row>
    <row r="27" spans="1:17" ht="12.75">
      <c r="A27">
        <v>4</v>
      </c>
      <c r="B27">
        <v>2</v>
      </c>
      <c r="C27">
        <v>17</v>
      </c>
      <c r="D27" t="s">
        <v>2</v>
      </c>
      <c r="E27">
        <v>12</v>
      </c>
      <c r="F27" s="1">
        <v>0.013103634259259261</v>
      </c>
      <c r="G27">
        <v>2.402</v>
      </c>
      <c r="H27" t="s">
        <v>144</v>
      </c>
      <c r="I27" t="s">
        <v>145</v>
      </c>
      <c r="J27" s="1">
        <v>0.000917962962962963</v>
      </c>
      <c r="K27">
        <v>6</v>
      </c>
      <c r="L27" t="s">
        <v>211</v>
      </c>
      <c r="M27" t="s">
        <v>212</v>
      </c>
      <c r="N27" t="s">
        <v>133</v>
      </c>
      <c r="O27">
        <v>273967</v>
      </c>
      <c r="P27" t="s">
        <v>213</v>
      </c>
      <c r="Q27">
        <v>194972</v>
      </c>
    </row>
    <row r="28" spans="1:17" ht="12.75">
      <c r="A28">
        <v>5</v>
      </c>
      <c r="B28">
        <v>1</v>
      </c>
      <c r="C28">
        <v>36</v>
      </c>
      <c r="D28" t="s">
        <v>4</v>
      </c>
      <c r="E28">
        <v>12</v>
      </c>
      <c r="F28" s="1">
        <v>0.013172847222222223</v>
      </c>
      <c r="G28">
        <v>5.98</v>
      </c>
      <c r="H28" t="s">
        <v>128</v>
      </c>
      <c r="I28" t="s">
        <v>129</v>
      </c>
      <c r="J28" s="1">
        <v>0.0009138773148148148</v>
      </c>
      <c r="K28">
        <v>5</v>
      </c>
      <c r="L28" t="s">
        <v>214</v>
      </c>
      <c r="M28" t="s">
        <v>130</v>
      </c>
      <c r="N28"/>
      <c r="O28">
        <v>452338</v>
      </c>
      <c r="P28" t="s">
        <v>215</v>
      </c>
      <c r="Q28">
        <v>249599</v>
      </c>
    </row>
    <row r="29" spans="1:41" ht="12.75">
      <c r="A29">
        <v>6</v>
      </c>
      <c r="B29">
        <v>2</v>
      </c>
      <c r="C29">
        <v>7</v>
      </c>
      <c r="D29" t="s">
        <v>4</v>
      </c>
      <c r="E29">
        <v>12</v>
      </c>
      <c r="F29" s="1">
        <v>0.013214814814814816</v>
      </c>
      <c r="G29">
        <v>3.626</v>
      </c>
      <c r="H29" t="s">
        <v>101</v>
      </c>
      <c r="I29" t="s">
        <v>166</v>
      </c>
      <c r="J29" s="1">
        <v>0.0009362731481481482</v>
      </c>
      <c r="K29">
        <v>4</v>
      </c>
      <c r="L29" t="s">
        <v>216</v>
      </c>
      <c r="M29" t="s">
        <v>217</v>
      </c>
      <c r="N29" t="s">
        <v>135</v>
      </c>
      <c r="O29">
        <v>369232</v>
      </c>
      <c r="P29" t="s">
        <v>218</v>
      </c>
      <c r="Q29">
        <v>192770</v>
      </c>
      <c r="AO29" s="61"/>
    </row>
    <row r="30" spans="1:41" ht="12.75">
      <c r="A30">
        <v>7</v>
      </c>
      <c r="B30">
        <v>1</v>
      </c>
      <c r="C30">
        <v>0</v>
      </c>
      <c r="D30" t="s">
        <v>3</v>
      </c>
      <c r="E30">
        <v>11</v>
      </c>
      <c r="F30" s="1">
        <v>0.01297267361111111</v>
      </c>
      <c r="G30" t="s">
        <v>126</v>
      </c>
      <c r="H30" t="s">
        <v>219</v>
      </c>
      <c r="I30" t="s">
        <v>154</v>
      </c>
      <c r="J30" s="1">
        <v>0.0009876041666666668</v>
      </c>
      <c r="K30">
        <v>4</v>
      </c>
      <c r="L30" t="s">
        <v>220</v>
      </c>
      <c r="M30" t="s">
        <v>221</v>
      </c>
      <c r="N30" t="s">
        <v>134</v>
      </c>
      <c r="O30">
        <v>67963</v>
      </c>
      <c r="P30" t="s">
        <v>222</v>
      </c>
      <c r="Q30">
        <v>192021</v>
      </c>
      <c r="AO30" s="61"/>
    </row>
    <row r="31" spans="1:17" ht="12.75">
      <c r="A31">
        <v>8</v>
      </c>
      <c r="B31">
        <v>2</v>
      </c>
      <c r="C31">
        <v>46</v>
      </c>
      <c r="D31" t="s">
        <v>3</v>
      </c>
      <c r="E31">
        <v>11</v>
      </c>
      <c r="F31" s="1">
        <v>0.013131712962962963</v>
      </c>
      <c r="G31">
        <v>13.741</v>
      </c>
      <c r="H31" t="s">
        <v>171</v>
      </c>
      <c r="I31" t="s">
        <v>156</v>
      </c>
      <c r="J31" s="1">
        <v>0.0009745833333333334</v>
      </c>
      <c r="K31">
        <v>4</v>
      </c>
      <c r="L31" t="s">
        <v>223</v>
      </c>
      <c r="M31" t="s">
        <v>224</v>
      </c>
      <c r="N31"/>
      <c r="P31" t="s">
        <v>225</v>
      </c>
      <c r="Q31">
        <v>202618</v>
      </c>
    </row>
    <row r="32" spans="1:41" ht="12.75">
      <c r="A32">
        <v>9</v>
      </c>
      <c r="B32">
        <v>3</v>
      </c>
      <c r="C32">
        <v>1</v>
      </c>
      <c r="D32" t="s">
        <v>2</v>
      </c>
      <c r="E32">
        <v>8</v>
      </c>
      <c r="F32" s="1">
        <v>0.007605462962962963</v>
      </c>
      <c r="G32" t="s">
        <v>226</v>
      </c>
      <c r="H32" t="s">
        <v>227</v>
      </c>
      <c r="I32" t="s">
        <v>228</v>
      </c>
      <c r="J32" s="1">
        <v>0.0009162962962962962</v>
      </c>
      <c r="K32">
        <v>7</v>
      </c>
      <c r="L32" t="s">
        <v>229</v>
      </c>
      <c r="M32" t="s">
        <v>230</v>
      </c>
      <c r="N32" t="s">
        <v>127</v>
      </c>
      <c r="O32">
        <v>440281</v>
      </c>
      <c r="P32" t="s">
        <v>231</v>
      </c>
      <c r="Q32">
        <v>114640</v>
      </c>
      <c r="AO32" s="61"/>
    </row>
    <row r="33" spans="1:17" ht="12.75">
      <c r="A33">
        <v>10</v>
      </c>
      <c r="B33">
        <v>1</v>
      </c>
      <c r="C33">
        <v>34</v>
      </c>
      <c r="D33" t="s">
        <v>97</v>
      </c>
      <c r="E33">
        <v>7</v>
      </c>
      <c r="F33" s="1">
        <v>0.0067657291666666656</v>
      </c>
      <c r="G33" t="s">
        <v>126</v>
      </c>
      <c r="H33" t="s">
        <v>232</v>
      </c>
      <c r="I33" t="s">
        <v>233</v>
      </c>
      <c r="J33" s="1">
        <v>0.0009320601851851852</v>
      </c>
      <c r="K33">
        <v>3</v>
      </c>
      <c r="L33" t="s">
        <v>234</v>
      </c>
      <c r="M33" t="s">
        <v>235</v>
      </c>
      <c r="N33" t="s">
        <v>134</v>
      </c>
      <c r="O33">
        <v>497915</v>
      </c>
      <c r="Q33">
        <v>348757</v>
      </c>
    </row>
    <row r="34" spans="1:17" ht="12.75">
      <c r="A34">
        <v>11</v>
      </c>
      <c r="B34">
        <v>3</v>
      </c>
      <c r="C34">
        <v>7</v>
      </c>
      <c r="D34" t="s">
        <v>3</v>
      </c>
      <c r="E34">
        <v>7</v>
      </c>
      <c r="F34" s="1">
        <v>0.007037256944444444</v>
      </c>
      <c r="G34">
        <v>23.46</v>
      </c>
      <c r="H34" t="s">
        <v>151</v>
      </c>
      <c r="I34" t="s">
        <v>137</v>
      </c>
      <c r="J34" s="1">
        <v>0.0009883564814814816</v>
      </c>
      <c r="K34">
        <v>2</v>
      </c>
      <c r="L34" t="s">
        <v>236</v>
      </c>
      <c r="M34" t="s">
        <v>237</v>
      </c>
      <c r="N34" t="s">
        <v>127</v>
      </c>
      <c r="O34">
        <v>236435</v>
      </c>
      <c r="P34" t="s">
        <v>138</v>
      </c>
      <c r="Q34">
        <v>260857</v>
      </c>
    </row>
    <row r="35" spans="1:41" ht="12.75">
      <c r="A35">
        <v>12</v>
      </c>
      <c r="B35">
        <v>3</v>
      </c>
      <c r="C35">
        <v>14</v>
      </c>
      <c r="D35" t="s">
        <v>4</v>
      </c>
      <c r="E35">
        <v>7</v>
      </c>
      <c r="F35" s="1">
        <v>0.007042916666666666</v>
      </c>
      <c r="G35">
        <v>0.489</v>
      </c>
      <c r="H35" t="s">
        <v>152</v>
      </c>
      <c r="I35" t="s">
        <v>238</v>
      </c>
      <c r="J35" s="1">
        <v>0.000962361111111111</v>
      </c>
      <c r="K35">
        <v>4</v>
      </c>
      <c r="L35" t="s">
        <v>214</v>
      </c>
      <c r="M35" t="s">
        <v>239</v>
      </c>
      <c r="N35" t="s">
        <v>123</v>
      </c>
      <c r="O35">
        <v>380977</v>
      </c>
      <c r="Q35">
        <v>130854</v>
      </c>
      <c r="AO35" s="61"/>
    </row>
    <row r="36" spans="1:17" ht="12.75">
      <c r="A36">
        <v>13</v>
      </c>
      <c r="B36">
        <v>4</v>
      </c>
      <c r="C36">
        <v>45</v>
      </c>
      <c r="D36" t="s">
        <v>4</v>
      </c>
      <c r="E36">
        <v>2</v>
      </c>
      <c r="F36" s="1">
        <v>0.001988645833333333</v>
      </c>
      <c r="G36" t="s">
        <v>240</v>
      </c>
      <c r="H36" t="s">
        <v>150</v>
      </c>
      <c r="I36" t="s">
        <v>168</v>
      </c>
      <c r="J36" s="1">
        <v>0.0009622222222222223</v>
      </c>
      <c r="K36">
        <v>2</v>
      </c>
      <c r="L36" t="s">
        <v>241</v>
      </c>
      <c r="M36" t="s">
        <v>242</v>
      </c>
      <c r="N36" t="s">
        <v>243</v>
      </c>
      <c r="O36">
        <v>399228</v>
      </c>
      <c r="P36" t="s">
        <v>244</v>
      </c>
      <c r="Q36">
        <v>154804</v>
      </c>
    </row>
    <row r="37" spans="8:41" ht="12.75">
      <c r="H37" s="1"/>
      <c r="I37" s="1"/>
      <c r="N37"/>
      <c r="AO37" s="61"/>
    </row>
    <row r="38" spans="8:14" ht="12.75">
      <c r="H38" s="1"/>
      <c r="I38" s="1"/>
      <c r="N38"/>
    </row>
    <row r="39" spans="8:14" ht="12.75">
      <c r="H39" s="1"/>
      <c r="I39" s="1"/>
      <c r="N39"/>
    </row>
    <row r="40" spans="8:14" ht="12.75">
      <c r="H40" s="1"/>
      <c r="I40" s="1"/>
      <c r="N40"/>
    </row>
    <row r="41" spans="8:14" ht="12.75">
      <c r="H41" s="1"/>
      <c r="I41" s="1"/>
      <c r="N41"/>
    </row>
    <row r="42" spans="8:14" ht="12.75">
      <c r="H42" s="1"/>
      <c r="I42" s="1"/>
      <c r="N42"/>
    </row>
    <row r="43" spans="8:41" ht="12.75">
      <c r="H43" s="1"/>
      <c r="I43" s="1"/>
      <c r="N43"/>
      <c r="AO43" s="61"/>
    </row>
    <row r="44" spans="8:14" ht="12.75">
      <c r="H44" s="1"/>
      <c r="I44" s="1"/>
      <c r="N44"/>
    </row>
    <row r="45" spans="8:41" ht="12.75">
      <c r="H45" s="1"/>
      <c r="I45" s="1"/>
      <c r="N45"/>
      <c r="AO45" s="61"/>
    </row>
    <row r="46" spans="8:41" ht="12.75">
      <c r="H46" s="1"/>
      <c r="I46" s="1"/>
      <c r="N46"/>
      <c r="AO46" s="61"/>
    </row>
    <row r="47" spans="8:14" ht="12.75">
      <c r="H47" s="1"/>
      <c r="I47" s="1"/>
      <c r="N47"/>
    </row>
    <row r="48" spans="8:41" ht="12.75">
      <c r="H48" s="1"/>
      <c r="I48" s="1"/>
      <c r="N48"/>
      <c r="AO48" s="61"/>
    </row>
    <row r="49" spans="8:41" ht="12.75">
      <c r="H49" s="1"/>
      <c r="I49" s="1"/>
      <c r="N49"/>
      <c r="AO49" s="61"/>
    </row>
    <row r="50" spans="8:14" ht="12.75">
      <c r="H50" s="1"/>
      <c r="I50" s="1"/>
      <c r="N50"/>
    </row>
    <row r="51" spans="8:41" ht="12.75">
      <c r="H51" s="1"/>
      <c r="I51" s="1"/>
      <c r="N51"/>
      <c r="AO51" s="61"/>
    </row>
    <row r="52" spans="8:14" ht="12.75">
      <c r="H52" s="1"/>
      <c r="I52" s="1"/>
      <c r="N52"/>
    </row>
    <row r="53" spans="8:41" ht="12.75">
      <c r="H53" s="1"/>
      <c r="I53" s="1"/>
      <c r="N53"/>
      <c r="AO53" s="61"/>
    </row>
    <row r="54" spans="8:14" ht="12.75">
      <c r="H54" s="1"/>
      <c r="I54" s="1"/>
      <c r="N54"/>
    </row>
    <row r="55" spans="8:41" ht="12.75">
      <c r="H55" s="1"/>
      <c r="I55" s="1"/>
      <c r="N55"/>
      <c r="AO55" s="61"/>
    </row>
    <row r="56" spans="8:14" ht="12.75">
      <c r="H56" s="1"/>
      <c r="I56" s="1"/>
      <c r="N56"/>
    </row>
    <row r="57" spans="8:41" ht="12.75">
      <c r="H57" s="1"/>
      <c r="I57" s="1"/>
      <c r="N57"/>
      <c r="AO57" s="61"/>
    </row>
    <row r="58" spans="8:41" ht="12.75">
      <c r="H58" s="1"/>
      <c r="I58" s="1"/>
      <c r="N58"/>
      <c r="AO58" s="61"/>
    </row>
    <row r="60" ht="12.75">
      <c r="AO60" s="61"/>
    </row>
    <row r="61" ht="12.75">
      <c r="AO61" s="61"/>
    </row>
    <row r="62" ht="12.75">
      <c r="AO62" s="61"/>
    </row>
    <row r="64" ht="12.75">
      <c r="AO64" s="61"/>
    </row>
    <row r="65" ht="12.75">
      <c r="AO65" s="61"/>
    </row>
    <row r="66" ht="12.75">
      <c r="AO66" s="61"/>
    </row>
    <row r="67" ht="12.75">
      <c r="AO67" s="61"/>
    </row>
    <row r="71" ht="12.75">
      <c r="AO71" s="61"/>
    </row>
    <row r="73" ht="12.75">
      <c r="AO73" s="61"/>
    </row>
    <row r="74" ht="12.75">
      <c r="AO74" s="61"/>
    </row>
    <row r="76" ht="12.75">
      <c r="AO76" s="61"/>
    </row>
    <row r="78" ht="12.75">
      <c r="AO78" s="61"/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2.28125" style="0" bestFit="1" customWidth="1"/>
    <col min="2" max="3" width="12.140625" style="0" bestFit="1" customWidth="1"/>
    <col min="4" max="4" width="10.140625" style="0" bestFit="1" customWidth="1"/>
    <col min="5" max="5" width="12.00390625" style="0" bestFit="1" customWidth="1"/>
    <col min="6" max="6" width="10.421875" style="0" bestFit="1" customWidth="1"/>
    <col min="7" max="7" width="8.140625" style="0" bestFit="1" customWidth="1"/>
    <col min="8" max="8" width="7.140625" style="0" bestFit="1" customWidth="1"/>
    <col min="9" max="9" width="9.7109375" style="0" bestFit="1" customWidth="1"/>
    <col min="14" max="14" width="9.140625" style="61" customWidth="1"/>
  </cols>
  <sheetData>
    <row r="1" ht="12.75">
      <c r="N1"/>
    </row>
    <row r="2" ht="12.75">
      <c r="N2"/>
    </row>
    <row r="3" spans="2:14" ht="12.75"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4</v>
      </c>
      <c r="H3" s="66" t="s">
        <v>97</v>
      </c>
      <c r="N3"/>
    </row>
    <row r="4" spans="1:14" ht="12.75">
      <c r="A4" s="7">
        <v>150</v>
      </c>
      <c r="B4" s="5">
        <v>5</v>
      </c>
      <c r="C4" s="5">
        <v>4</v>
      </c>
      <c r="D4" s="5">
        <v>5</v>
      </c>
      <c r="E4" s="5">
        <v>0</v>
      </c>
      <c r="F4" s="5">
        <v>0</v>
      </c>
      <c r="G4" s="5">
        <v>8</v>
      </c>
      <c r="H4" s="5">
        <v>0</v>
      </c>
      <c r="I4" s="3">
        <f>SUM(B4:H4)</f>
        <v>22</v>
      </c>
      <c r="J4" s="10" t="s">
        <v>13</v>
      </c>
      <c r="N4"/>
    </row>
    <row r="5" spans="1:14" ht="12.75">
      <c r="A5" s="8">
        <f>A4*I4</f>
        <v>3300</v>
      </c>
      <c r="B5" s="3">
        <v>5</v>
      </c>
      <c r="C5" s="3">
        <v>4</v>
      </c>
      <c r="D5" s="3">
        <v>5</v>
      </c>
      <c r="E5" s="3">
        <v>0</v>
      </c>
      <c r="F5" s="3">
        <v>0</v>
      </c>
      <c r="G5" s="3">
        <v>8</v>
      </c>
      <c r="H5" s="3">
        <v>0</v>
      </c>
      <c r="I5" s="3">
        <f>SUM(B5:H5)</f>
        <v>22</v>
      </c>
      <c r="J5" s="10" t="s">
        <v>38</v>
      </c>
      <c r="N5"/>
    </row>
    <row r="6" spans="1:14" ht="12.75">
      <c r="A6" s="8">
        <f>A5/2</f>
        <v>1650</v>
      </c>
      <c r="B6" s="15">
        <f>B4/I4</f>
        <v>0.22727272727272727</v>
      </c>
      <c r="C6" s="15">
        <f>C4/I4</f>
        <v>0.18181818181818182</v>
      </c>
      <c r="D6" s="15">
        <f>D4/I4</f>
        <v>0.22727272727272727</v>
      </c>
      <c r="E6" s="15">
        <f>E4/I4</f>
        <v>0</v>
      </c>
      <c r="F6" s="15">
        <f>F4/I4</f>
        <v>0</v>
      </c>
      <c r="G6" s="15">
        <f>G4/I4</f>
        <v>0.36363636363636365</v>
      </c>
      <c r="H6" s="15">
        <f>H4/I4</f>
        <v>0</v>
      </c>
      <c r="I6" s="9">
        <f>SUM(B6:G6)</f>
        <v>1</v>
      </c>
      <c r="J6" t="s">
        <v>39</v>
      </c>
      <c r="N6"/>
    </row>
    <row r="7" spans="1:14" ht="12.75">
      <c r="A7" s="8">
        <f>A5/2</f>
        <v>1650</v>
      </c>
      <c r="B7" s="3"/>
      <c r="C7" s="3"/>
      <c r="D7" s="3"/>
      <c r="E7" s="3"/>
      <c r="F7" s="3"/>
      <c r="G7" s="3"/>
      <c r="H7" s="3"/>
      <c r="I7" s="3"/>
      <c r="N7"/>
    </row>
    <row r="8" spans="2:14" ht="12.75">
      <c r="B8" s="4">
        <f>B6*A6</f>
        <v>375</v>
      </c>
      <c r="C8" s="4">
        <f>C6*A6</f>
        <v>300</v>
      </c>
      <c r="D8" s="4">
        <f>A6*D6</f>
        <v>375</v>
      </c>
      <c r="E8" s="4">
        <f>E6*A6</f>
        <v>0</v>
      </c>
      <c r="F8" s="4">
        <f>F6*A6</f>
        <v>0</v>
      </c>
      <c r="G8" s="4">
        <f>G6*A6</f>
        <v>600</v>
      </c>
      <c r="H8" s="4">
        <f>H6*A6</f>
        <v>0</v>
      </c>
      <c r="I8" s="4">
        <f>SUM(B8:G8)</f>
        <v>1650</v>
      </c>
      <c r="N8"/>
    </row>
    <row r="9" ht="12.75">
      <c r="N9"/>
    </row>
    <row r="10" spans="1:14" ht="12.75">
      <c r="A10" s="3" t="s">
        <v>12</v>
      </c>
      <c r="B10" s="3" t="s">
        <v>1</v>
      </c>
      <c r="C10" s="3" t="s">
        <v>2</v>
      </c>
      <c r="D10" s="3" t="s">
        <v>3</v>
      </c>
      <c r="E10" s="3" t="s">
        <v>5</v>
      </c>
      <c r="F10" s="3" t="s">
        <v>6</v>
      </c>
      <c r="G10" s="3" t="s">
        <v>4</v>
      </c>
      <c r="H10" s="3" t="s">
        <v>97</v>
      </c>
      <c r="N10"/>
    </row>
    <row r="11" spans="1:14" ht="12.75">
      <c r="A11" s="3">
        <v>22</v>
      </c>
      <c r="B11" s="21">
        <f>IF(B4&gt;0,B8*A11/100,0)</f>
        <v>82.5</v>
      </c>
      <c r="C11" s="21">
        <f>IF(C4&gt;0,C8*A11/100,0)</f>
        <v>66</v>
      </c>
      <c r="D11" s="21">
        <f>IF(D4&gt;0,D8*A11/100,0)</f>
        <v>82.5</v>
      </c>
      <c r="E11" s="21">
        <f>IF(E4&gt;0,E8*A11/100,0)</f>
        <v>0</v>
      </c>
      <c r="F11" s="21">
        <f>IF(F4&gt;0,F8*A11/100,0)</f>
        <v>0</v>
      </c>
      <c r="G11" s="21">
        <f>IF(G4&gt;0,G8*A11/100,0)</f>
        <v>132</v>
      </c>
      <c r="H11" s="21">
        <f>IF(H4&gt;0,H8*A11/100,0)</f>
        <v>0</v>
      </c>
      <c r="N11"/>
    </row>
    <row r="12" spans="1:14" ht="12.75">
      <c r="A12" s="3">
        <v>16</v>
      </c>
      <c r="B12" s="21">
        <f>IF(B4&gt;1,B8*A12/100,0)</f>
        <v>60</v>
      </c>
      <c r="C12" s="21">
        <f>IF(C4&gt;1,C8*A12/100,0)</f>
        <v>48</v>
      </c>
      <c r="D12" s="21">
        <f>IF(D4&gt;1,D8*A12/100,0)</f>
        <v>60</v>
      </c>
      <c r="E12" s="21">
        <f>IF(E4&gt;1,E8*A12/100,0)</f>
        <v>0</v>
      </c>
      <c r="F12" s="21">
        <f>IF(F4&gt;1,F8*A12/100,0)</f>
        <v>0</v>
      </c>
      <c r="G12" s="21">
        <f>IF(G4&gt;1,G8*A12/100,0)</f>
        <v>96</v>
      </c>
      <c r="H12" s="21">
        <f>IF(H4&gt;1,H8*A12/100,0)</f>
        <v>0</v>
      </c>
      <c r="N12"/>
    </row>
    <row r="13" spans="1:14" ht="12.75">
      <c r="A13" s="3">
        <v>13</v>
      </c>
      <c r="B13" s="21">
        <f>IF(B4&gt;2,B8*A13/100,0)</f>
        <v>48.75</v>
      </c>
      <c r="C13" s="21">
        <f>IF(C4&gt;2,C8*A13/100,0)</f>
        <v>39</v>
      </c>
      <c r="D13" s="21">
        <f>IF(D4&gt;2,D8*A13/100,0)</f>
        <v>48.75</v>
      </c>
      <c r="E13" s="21">
        <f>IF(E4&gt;2,E8*A13/100,0)</f>
        <v>0</v>
      </c>
      <c r="F13" s="21">
        <f>IF(F4&gt;2,F8*A13/100,0)</f>
        <v>0</v>
      </c>
      <c r="G13" s="21">
        <f>IF(G4&gt;2,G8*A13/100,0)</f>
        <v>78</v>
      </c>
      <c r="H13" s="21">
        <f>IF(H4&gt;2,H8*A13/100,0)</f>
        <v>0</v>
      </c>
      <c r="N13"/>
    </row>
    <row r="14" spans="1:14" ht="12.75">
      <c r="A14" s="3">
        <v>10</v>
      </c>
      <c r="B14" s="21">
        <f>IF(B4&gt;3,B8*A14/100,0)</f>
        <v>37.5</v>
      </c>
      <c r="C14" s="21">
        <f>IF(C4&gt;3,C8*A14/100,0)</f>
        <v>30</v>
      </c>
      <c r="D14" s="21">
        <f>IF(D4&gt;2,D8*A14/100,0)</f>
        <v>37.5</v>
      </c>
      <c r="E14" s="21">
        <f>IF(E4&gt;4,E8*A14/100,0)</f>
        <v>0</v>
      </c>
      <c r="F14" s="21">
        <f>IF(F4&gt;3,F8*A14/100,0)</f>
        <v>0</v>
      </c>
      <c r="G14" s="21">
        <f>IF(G4&gt;3,G8*A14/100,0)</f>
        <v>60</v>
      </c>
      <c r="H14" s="21">
        <f>IF(H4&gt;3,H8*A14/100,0)</f>
        <v>0</v>
      </c>
      <c r="N14"/>
    </row>
    <row r="15" spans="1:14" ht="12.75">
      <c r="A15" s="3">
        <v>9</v>
      </c>
      <c r="B15" s="21">
        <f>IF(B4&gt;4,B8*A15/100,0)</f>
        <v>33.75</v>
      </c>
      <c r="C15" s="21">
        <f>IF(C5&gt;4,C9*A15/100,0)</f>
        <v>0</v>
      </c>
      <c r="D15" s="21">
        <f>IF(D4&gt;4,D8*A15/100,0)</f>
        <v>33.75</v>
      </c>
      <c r="E15" s="21">
        <f>IF(E4&gt;4,E8*A15/100,0)</f>
        <v>0</v>
      </c>
      <c r="F15" s="21">
        <f>IF(F4&gt;4,F8*A15/100,0)</f>
        <v>0</v>
      </c>
      <c r="G15" s="21">
        <f>IF(G4&gt;4,G8*A15/100,0)</f>
        <v>54</v>
      </c>
      <c r="H15" s="21">
        <f>IF(H4&gt;4,H8*A15/100,0)</f>
        <v>0</v>
      </c>
      <c r="N15"/>
    </row>
    <row r="16" spans="1:14" ht="12.75">
      <c r="A16" s="3">
        <v>8</v>
      </c>
      <c r="B16" s="21">
        <f>IF(B4&gt;5,B8*A16/100,0)</f>
        <v>0</v>
      </c>
      <c r="C16" s="21">
        <f>IF(C6&gt;5,C10*A16/100,0)</f>
        <v>0</v>
      </c>
      <c r="D16" s="21">
        <f>IF(D4&gt;5,D8*A16/100,0)</f>
        <v>0</v>
      </c>
      <c r="E16" s="21">
        <f>IF(E4&gt;4,E8*A16/100,0)</f>
        <v>0</v>
      </c>
      <c r="F16" s="21">
        <f>IF(F4&gt;5,F8*A16/100,0)</f>
        <v>0</v>
      </c>
      <c r="G16" s="21">
        <f>IF(G4&gt;5,G8*A16/100,0)</f>
        <v>48</v>
      </c>
      <c r="H16" s="21">
        <f>IF(H4&gt;5,H8*A16/100,0)</f>
        <v>0</v>
      </c>
      <c r="N16"/>
    </row>
    <row r="17" spans="1:14" ht="12.75">
      <c r="A17" s="3">
        <v>7</v>
      </c>
      <c r="B17" s="21">
        <f>IF(B4&gt;6,B8*A17/100,0)</f>
        <v>0</v>
      </c>
      <c r="C17" s="21">
        <f>IF(C4&gt;6,C8*A17/100,0)</f>
        <v>0</v>
      </c>
      <c r="D17" s="21">
        <f>IF(D4&gt;6,D8*A17/100,0)</f>
        <v>0</v>
      </c>
      <c r="E17" s="21">
        <f>IF(E4&gt;6,E8*A17/100,0)</f>
        <v>0</v>
      </c>
      <c r="F17" s="21">
        <f>IF(F4&gt;6,F8*A17/100,0)</f>
        <v>0</v>
      </c>
      <c r="G17" s="21">
        <f>IF(G4&gt;6,G8*A17/100,0)</f>
        <v>42</v>
      </c>
      <c r="H17" s="21">
        <f>IF(H4&gt;6,H8*A17/100,0)</f>
        <v>0</v>
      </c>
      <c r="N17"/>
    </row>
    <row r="18" spans="1:14" ht="12.75">
      <c r="A18" s="3">
        <v>6</v>
      </c>
      <c r="B18" s="21">
        <f>IF(B4&gt;7,B8*A18/100,0)</f>
        <v>0</v>
      </c>
      <c r="C18" s="21">
        <f>IF(C4&gt;7,C8*A18/100,0)</f>
        <v>0</v>
      </c>
      <c r="D18" s="21">
        <f>IF(D4&gt;7,D8*A18/100,0)</f>
        <v>0</v>
      </c>
      <c r="E18" s="21">
        <f>IF(E4&gt;7,E8*A18/100,0)</f>
        <v>0</v>
      </c>
      <c r="F18" s="21">
        <f>IF(F4&gt;7,F8*A18/100,0)</f>
        <v>0</v>
      </c>
      <c r="G18" s="21">
        <f>IF(G4&gt;7,G8*A18/100,0)</f>
        <v>36</v>
      </c>
      <c r="H18" s="21">
        <f>IF(H4&gt;7,H8*A18/100,0)</f>
        <v>0</v>
      </c>
      <c r="N18"/>
    </row>
    <row r="19" spans="1:14" ht="12.75">
      <c r="A19" s="3">
        <v>5</v>
      </c>
      <c r="B19" s="21">
        <f>IF(B4&gt;8,B8*A19/100,0)</f>
        <v>0</v>
      </c>
      <c r="C19" s="21">
        <f>IF(C4&gt;8,C8*A19/100,0)</f>
        <v>0</v>
      </c>
      <c r="D19" s="21">
        <f>IF(D4&gt;8,D8*A19/100,0)</f>
        <v>0</v>
      </c>
      <c r="E19" s="21">
        <f>IF(E4&gt;8,E8*A19/100,0)</f>
        <v>0</v>
      </c>
      <c r="F19" s="21">
        <f>IF(F4&gt;8,F8*A19/100,0)</f>
        <v>0</v>
      </c>
      <c r="G19" s="21">
        <f>IF(G4&gt;8,G8*A19/100,0)</f>
        <v>0</v>
      </c>
      <c r="H19" s="21">
        <f>IF(H4&gt;8,H8*A19/100,0)</f>
        <v>0</v>
      </c>
      <c r="N19"/>
    </row>
    <row r="20" spans="1:14" ht="12.75">
      <c r="A20" s="3">
        <v>4</v>
      </c>
      <c r="B20" s="21">
        <f>IF(B4&gt;9,B8*A20/100,0)</f>
        <v>0</v>
      </c>
      <c r="C20" s="21">
        <f>IF(C4&gt;9,C8*A20/100,0)</f>
        <v>0</v>
      </c>
      <c r="D20" s="21">
        <f>IF(D4&gt;9,D8*A20/100,0)</f>
        <v>0</v>
      </c>
      <c r="E20" s="21">
        <f>IF(E4&gt;9,E8*A20/100,0)</f>
        <v>0</v>
      </c>
      <c r="F20" s="21">
        <f>IF(F4&gt;9,F8*A20/100,0)</f>
        <v>0</v>
      </c>
      <c r="G20" s="21">
        <f>IF(G4&gt;9,G8*A20/100,0)</f>
        <v>0</v>
      </c>
      <c r="H20" s="21">
        <f>IF(H4&gt;9,H8*A20/100,0)</f>
        <v>0</v>
      </c>
      <c r="I20" s="2">
        <f>SUM(B11:G20)</f>
        <v>1254</v>
      </c>
      <c r="J20" s="2">
        <f>I8-I20</f>
        <v>396</v>
      </c>
      <c r="N20"/>
    </row>
    <row r="21" ht="12.75">
      <c r="N21"/>
    </row>
    <row r="22" ht="12.75">
      <c r="N22"/>
    </row>
    <row r="23" ht="12.75">
      <c r="N23"/>
    </row>
    <row r="24" spans="1:14" ht="12.75">
      <c r="A24" t="s">
        <v>75</v>
      </c>
      <c r="B24" t="s">
        <v>0</v>
      </c>
      <c r="C24" t="s">
        <v>69</v>
      </c>
      <c r="D24" t="s">
        <v>112</v>
      </c>
      <c r="E24" t="s">
        <v>113</v>
      </c>
      <c r="F24" t="s">
        <v>120</v>
      </c>
      <c r="G24" t="s">
        <v>121</v>
      </c>
      <c r="N24"/>
    </row>
    <row r="25" spans="1:14" ht="12.75">
      <c r="A25">
        <v>1</v>
      </c>
      <c r="B25" t="s">
        <v>1</v>
      </c>
      <c r="C25">
        <v>1</v>
      </c>
      <c r="D25" t="s">
        <v>102</v>
      </c>
      <c r="E25" t="s">
        <v>104</v>
      </c>
      <c r="F25">
        <v>237864</v>
      </c>
      <c r="G25" t="s">
        <v>123</v>
      </c>
      <c r="N25"/>
    </row>
    <row r="26" spans="1:14" ht="12.75">
      <c r="A26">
        <v>2</v>
      </c>
      <c r="B26" t="s">
        <v>1</v>
      </c>
      <c r="C26">
        <v>2</v>
      </c>
      <c r="D26" t="s">
        <v>140</v>
      </c>
      <c r="E26" t="s">
        <v>141</v>
      </c>
      <c r="F26">
        <v>217346</v>
      </c>
      <c r="G26" t="s">
        <v>157</v>
      </c>
      <c r="N26"/>
    </row>
    <row r="27" spans="1:14" ht="12.75">
      <c r="A27">
        <v>3</v>
      </c>
      <c r="B27" t="s">
        <v>1</v>
      </c>
      <c r="C27">
        <v>3</v>
      </c>
      <c r="D27" t="s">
        <v>124</v>
      </c>
      <c r="E27" t="s">
        <v>104</v>
      </c>
      <c r="F27">
        <v>285851</v>
      </c>
      <c r="G27" t="s">
        <v>125</v>
      </c>
      <c r="N27"/>
    </row>
    <row r="28" spans="1:14" ht="12.75">
      <c r="A28">
        <v>4</v>
      </c>
      <c r="B28" t="s">
        <v>2</v>
      </c>
      <c r="C28">
        <v>1</v>
      </c>
      <c r="D28" t="s">
        <v>158</v>
      </c>
      <c r="E28" t="s">
        <v>159</v>
      </c>
      <c r="F28">
        <v>200602</v>
      </c>
      <c r="G28" t="s">
        <v>123</v>
      </c>
      <c r="N28"/>
    </row>
    <row r="29" spans="1:14" ht="12.75">
      <c r="A29">
        <v>5</v>
      </c>
      <c r="B29" t="s">
        <v>4</v>
      </c>
      <c r="C29">
        <v>1</v>
      </c>
      <c r="D29" t="s">
        <v>160</v>
      </c>
      <c r="E29" t="s">
        <v>147</v>
      </c>
      <c r="F29">
        <v>461010</v>
      </c>
      <c r="G29" t="s">
        <v>161</v>
      </c>
      <c r="N29"/>
    </row>
    <row r="30" spans="1:14" ht="12.75">
      <c r="A30">
        <v>6</v>
      </c>
      <c r="B30" t="s">
        <v>2</v>
      </c>
      <c r="C30">
        <v>2</v>
      </c>
      <c r="D30" t="s">
        <v>88</v>
      </c>
      <c r="E30" t="s">
        <v>89</v>
      </c>
      <c r="F30">
        <v>374571</v>
      </c>
      <c r="G30" t="s">
        <v>127</v>
      </c>
      <c r="N30"/>
    </row>
    <row r="31" spans="1:14" ht="12.75">
      <c r="A31">
        <v>7</v>
      </c>
      <c r="B31" t="s">
        <v>4</v>
      </c>
      <c r="C31">
        <v>2</v>
      </c>
      <c r="D31" t="s">
        <v>162</v>
      </c>
      <c r="E31" t="s">
        <v>163</v>
      </c>
      <c r="F31">
        <v>343907</v>
      </c>
      <c r="G31" t="s">
        <v>127</v>
      </c>
      <c r="N31"/>
    </row>
    <row r="32" spans="1:14" ht="12.75">
      <c r="A32">
        <v>8</v>
      </c>
      <c r="B32" t="s">
        <v>4</v>
      </c>
      <c r="C32">
        <v>3</v>
      </c>
      <c r="D32" t="s">
        <v>148</v>
      </c>
      <c r="E32" t="s">
        <v>149</v>
      </c>
      <c r="F32">
        <v>360035</v>
      </c>
      <c r="G32" t="s">
        <v>125</v>
      </c>
      <c r="N32"/>
    </row>
    <row r="33" spans="1:14" ht="12.75">
      <c r="A33">
        <v>9</v>
      </c>
      <c r="B33" t="s">
        <v>2</v>
      </c>
      <c r="C33">
        <v>3</v>
      </c>
      <c r="D33" t="s">
        <v>88</v>
      </c>
      <c r="E33" t="s">
        <v>164</v>
      </c>
      <c r="F33">
        <v>431516</v>
      </c>
      <c r="G33" t="s">
        <v>165</v>
      </c>
      <c r="N33"/>
    </row>
    <row r="34" spans="1:14" ht="12.75">
      <c r="A34">
        <v>10</v>
      </c>
      <c r="B34" t="s">
        <v>4</v>
      </c>
      <c r="C34">
        <v>4</v>
      </c>
      <c r="D34" t="s">
        <v>101</v>
      </c>
      <c r="E34" t="s">
        <v>166</v>
      </c>
      <c r="F34">
        <v>369232</v>
      </c>
      <c r="G34" t="s">
        <v>135</v>
      </c>
      <c r="N34"/>
    </row>
    <row r="35" spans="1:14" ht="12.75">
      <c r="A35">
        <v>11</v>
      </c>
      <c r="B35" t="s">
        <v>3</v>
      </c>
      <c r="C35">
        <v>1</v>
      </c>
      <c r="D35" t="s">
        <v>91</v>
      </c>
      <c r="E35" t="s">
        <v>98</v>
      </c>
      <c r="F35">
        <v>396999</v>
      </c>
      <c r="G35" t="s">
        <v>133</v>
      </c>
      <c r="N35"/>
    </row>
    <row r="36" spans="1:14" ht="12.75">
      <c r="A36">
        <v>12</v>
      </c>
      <c r="B36" t="s">
        <v>1</v>
      </c>
      <c r="C36">
        <v>4</v>
      </c>
      <c r="D36" t="s">
        <v>152</v>
      </c>
      <c r="E36" t="s">
        <v>167</v>
      </c>
      <c r="F36">
        <v>117665</v>
      </c>
      <c r="G36" t="s">
        <v>125</v>
      </c>
      <c r="N36"/>
    </row>
    <row r="37" spans="1:14" ht="12.75">
      <c r="A37">
        <v>13</v>
      </c>
      <c r="B37" t="s">
        <v>3</v>
      </c>
      <c r="C37">
        <v>2</v>
      </c>
      <c r="D37" t="s">
        <v>99</v>
      </c>
      <c r="E37" t="s">
        <v>100</v>
      </c>
      <c r="F37">
        <v>337170</v>
      </c>
      <c r="G37" t="s">
        <v>134</v>
      </c>
      <c r="N37"/>
    </row>
    <row r="38" spans="1:14" ht="12.75">
      <c r="A38">
        <v>14</v>
      </c>
      <c r="B38" t="s">
        <v>4</v>
      </c>
      <c r="C38">
        <v>5</v>
      </c>
      <c r="D38" t="s">
        <v>150</v>
      </c>
      <c r="E38" t="s">
        <v>168</v>
      </c>
      <c r="F38">
        <v>399228</v>
      </c>
      <c r="G38" t="s">
        <v>123</v>
      </c>
      <c r="N38"/>
    </row>
    <row r="39" spans="1:14" ht="12.75">
      <c r="A39">
        <v>15</v>
      </c>
      <c r="B39" t="s">
        <v>4</v>
      </c>
      <c r="C39">
        <v>6</v>
      </c>
      <c r="D39" t="s">
        <v>136</v>
      </c>
      <c r="E39" t="s">
        <v>169</v>
      </c>
      <c r="F39">
        <v>368148</v>
      </c>
      <c r="G39" t="s">
        <v>135</v>
      </c>
      <c r="N39"/>
    </row>
    <row r="40" spans="1:14" ht="12.75">
      <c r="A40">
        <v>16</v>
      </c>
      <c r="B40" t="s">
        <v>2</v>
      </c>
      <c r="C40">
        <v>4</v>
      </c>
      <c r="D40" t="s">
        <v>142</v>
      </c>
      <c r="E40" t="s">
        <v>143</v>
      </c>
      <c r="F40">
        <v>181245</v>
      </c>
      <c r="G40" t="s">
        <v>123</v>
      </c>
      <c r="N40"/>
    </row>
    <row r="41" spans="1:14" ht="12.75">
      <c r="A41">
        <v>17</v>
      </c>
      <c r="B41" t="s">
        <v>3</v>
      </c>
      <c r="C41">
        <v>3</v>
      </c>
      <c r="D41" t="s">
        <v>136</v>
      </c>
      <c r="E41" t="s">
        <v>137</v>
      </c>
      <c r="F41">
        <v>236435</v>
      </c>
      <c r="G41" t="s">
        <v>127</v>
      </c>
      <c r="N41"/>
    </row>
    <row r="42" spans="1:14" ht="12.75">
      <c r="A42">
        <v>18</v>
      </c>
      <c r="B42" t="s">
        <v>1</v>
      </c>
      <c r="C42">
        <v>5</v>
      </c>
      <c r="D42" t="s">
        <v>101</v>
      </c>
      <c r="E42" t="s">
        <v>139</v>
      </c>
      <c r="F42">
        <v>313758</v>
      </c>
      <c r="G42" t="s">
        <v>123</v>
      </c>
      <c r="N42"/>
    </row>
    <row r="43" spans="1:14" ht="12.75">
      <c r="A43">
        <v>19</v>
      </c>
      <c r="B43" t="s">
        <v>3</v>
      </c>
      <c r="C43">
        <v>4</v>
      </c>
      <c r="D43" t="s">
        <v>170</v>
      </c>
      <c r="E43" t="s">
        <v>154</v>
      </c>
      <c r="F43">
        <v>67963</v>
      </c>
      <c r="G43" t="s">
        <v>134</v>
      </c>
      <c r="N43"/>
    </row>
    <row r="44" spans="1:14" ht="12.75">
      <c r="A44">
        <v>20</v>
      </c>
      <c r="B44" t="s">
        <v>3</v>
      </c>
      <c r="C44">
        <v>5</v>
      </c>
      <c r="D44" t="s">
        <v>171</v>
      </c>
      <c r="E44" t="s">
        <v>156</v>
      </c>
      <c r="F44">
        <v>406621</v>
      </c>
      <c r="G44" t="s">
        <v>172</v>
      </c>
      <c r="N44"/>
    </row>
    <row r="45" spans="1:14" ht="12.75">
      <c r="A45" t="s">
        <v>7</v>
      </c>
      <c r="B45" t="s">
        <v>2</v>
      </c>
      <c r="C45" t="s">
        <v>7</v>
      </c>
      <c r="D45" t="s">
        <v>173</v>
      </c>
      <c r="E45" t="s">
        <v>174</v>
      </c>
      <c r="F45">
        <v>501142</v>
      </c>
      <c r="G45" t="s">
        <v>175</v>
      </c>
      <c r="N45"/>
    </row>
    <row r="46" spans="1:14" ht="12.75">
      <c r="A46" t="s">
        <v>7</v>
      </c>
      <c r="B46" t="s">
        <v>4</v>
      </c>
      <c r="C46" t="s">
        <v>7</v>
      </c>
      <c r="D46" t="s">
        <v>103</v>
      </c>
      <c r="E46" t="s">
        <v>105</v>
      </c>
      <c r="F46">
        <v>473733</v>
      </c>
      <c r="G46" t="s">
        <v>134</v>
      </c>
      <c r="N46"/>
    </row>
    <row r="47" spans="1:14" ht="12.75">
      <c r="A47" t="s">
        <v>7</v>
      </c>
      <c r="B47" t="s">
        <v>2</v>
      </c>
      <c r="C47" t="s">
        <v>7</v>
      </c>
      <c r="D47" t="s">
        <v>176</v>
      </c>
      <c r="E47" t="s">
        <v>177</v>
      </c>
      <c r="F47">
        <v>478267</v>
      </c>
      <c r="G47" t="s">
        <v>178</v>
      </c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G13" sqref="G13"/>
    </sheetView>
  </sheetViews>
  <sheetFormatPr defaultColWidth="9.140625" defaultRowHeight="12.75"/>
  <cols>
    <col min="9" max="9" width="16.28125" style="0" customWidth="1"/>
    <col min="13" max="13" width="9.140625" style="61" customWidth="1"/>
  </cols>
  <sheetData>
    <row r="1" ht="12.75">
      <c r="M1"/>
    </row>
    <row r="2" ht="12.75">
      <c r="M2"/>
    </row>
    <row r="3" spans="2:13" ht="12.75"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4</v>
      </c>
      <c r="H3" s="66" t="s">
        <v>97</v>
      </c>
      <c r="M3"/>
    </row>
    <row r="4" spans="1:13" ht="12.75">
      <c r="A4" s="7">
        <v>150</v>
      </c>
      <c r="B4" s="5">
        <v>0</v>
      </c>
      <c r="C4" s="5">
        <v>0</v>
      </c>
      <c r="D4" s="5">
        <v>2</v>
      </c>
      <c r="E4" s="5">
        <v>0</v>
      </c>
      <c r="F4" s="5">
        <v>0</v>
      </c>
      <c r="G4" s="5">
        <v>3</v>
      </c>
      <c r="H4" s="5">
        <v>0</v>
      </c>
      <c r="I4" s="3">
        <f>SUM(B4:H4)</f>
        <v>5</v>
      </c>
      <c r="J4" s="10" t="s">
        <v>13</v>
      </c>
      <c r="M4"/>
    </row>
    <row r="5" spans="1:13" ht="12.75">
      <c r="A5" s="8">
        <f>A4*I4</f>
        <v>750</v>
      </c>
      <c r="B5" s="3">
        <v>0</v>
      </c>
      <c r="C5" s="3">
        <v>0</v>
      </c>
      <c r="D5" s="3">
        <v>2</v>
      </c>
      <c r="E5" s="3">
        <v>0</v>
      </c>
      <c r="F5" s="3">
        <v>0</v>
      </c>
      <c r="G5" s="3">
        <v>3</v>
      </c>
      <c r="H5" s="3">
        <v>0</v>
      </c>
      <c r="I5" s="3">
        <f>SUM(B5:H5)</f>
        <v>5</v>
      </c>
      <c r="J5" s="10" t="s">
        <v>38</v>
      </c>
      <c r="M5"/>
    </row>
    <row r="6" spans="1:13" ht="12.75">
      <c r="A6" s="8">
        <f>A5/2</f>
        <v>375</v>
      </c>
      <c r="B6" s="15">
        <f>B4/I4</f>
        <v>0</v>
      </c>
      <c r="C6" s="15">
        <f>C4/I4</f>
        <v>0</v>
      </c>
      <c r="D6" s="15">
        <f>D4/I4</f>
        <v>0.4</v>
      </c>
      <c r="E6" s="15">
        <f>E4/I4</f>
        <v>0</v>
      </c>
      <c r="F6" s="15">
        <f>F4/I4</f>
        <v>0</v>
      </c>
      <c r="G6" s="15">
        <f>G4/I4</f>
        <v>0.6</v>
      </c>
      <c r="H6" s="15">
        <f>H4/I4</f>
        <v>0</v>
      </c>
      <c r="I6" s="9">
        <f>SUM(B6:G6)</f>
        <v>1</v>
      </c>
      <c r="J6" t="s">
        <v>39</v>
      </c>
      <c r="M6"/>
    </row>
    <row r="7" spans="1:13" ht="12.75">
      <c r="A7" s="8">
        <f>A5/2</f>
        <v>375</v>
      </c>
      <c r="B7" s="3"/>
      <c r="C7" s="3"/>
      <c r="D7" s="3"/>
      <c r="E7" s="3"/>
      <c r="F7" s="3"/>
      <c r="G7" s="3"/>
      <c r="H7" s="3"/>
      <c r="I7" s="3"/>
      <c r="M7"/>
    </row>
    <row r="8" spans="2:13" ht="12.75">
      <c r="B8" s="4">
        <f>B6*A6</f>
        <v>0</v>
      </c>
      <c r="C8" s="4">
        <f>C6*A6</f>
        <v>0</v>
      </c>
      <c r="D8" s="4">
        <f>A6*D6</f>
        <v>150</v>
      </c>
      <c r="E8" s="4">
        <f>E6*A6</f>
        <v>0</v>
      </c>
      <c r="F8" s="4">
        <f>F6*A6</f>
        <v>0</v>
      </c>
      <c r="G8" s="4">
        <f>G6*A6</f>
        <v>225</v>
      </c>
      <c r="H8" s="4">
        <f>H6*A6</f>
        <v>0</v>
      </c>
      <c r="I8" s="4">
        <f>SUM(B8:G8)</f>
        <v>375</v>
      </c>
      <c r="M8"/>
    </row>
    <row r="9" ht="12.75">
      <c r="M9"/>
    </row>
    <row r="10" spans="1:13" ht="12.75">
      <c r="A10" s="3" t="s">
        <v>12</v>
      </c>
      <c r="B10" s="3" t="s">
        <v>1</v>
      </c>
      <c r="C10" s="3" t="s">
        <v>2</v>
      </c>
      <c r="D10" s="3" t="s">
        <v>3</v>
      </c>
      <c r="E10" s="3" t="s">
        <v>5</v>
      </c>
      <c r="F10" s="3" t="s">
        <v>6</v>
      </c>
      <c r="G10" s="3" t="s">
        <v>4</v>
      </c>
      <c r="H10" s="3" t="s">
        <v>97</v>
      </c>
      <c r="M10"/>
    </row>
    <row r="11" spans="1:13" ht="12.75">
      <c r="A11" s="3">
        <v>22</v>
      </c>
      <c r="B11" s="21">
        <f>IF(B4&gt;0,B8*A11/100,0)</f>
        <v>0</v>
      </c>
      <c r="C11" s="21">
        <f>IF(C4&gt;0,C8*A11/100,0)</f>
        <v>0</v>
      </c>
      <c r="D11" s="21">
        <f>IF(D4&gt;0,D8*A11/100,0)</f>
        <v>33</v>
      </c>
      <c r="E11" s="21">
        <f>IF(E4&gt;0,E8*A11/100,0)</f>
        <v>0</v>
      </c>
      <c r="F11" s="21">
        <f>IF(F4&gt;0,F8*A11/100,0)</f>
        <v>0</v>
      </c>
      <c r="G11" s="21">
        <f>IF(G4&gt;0,G8*A11/100,0)</f>
        <v>49.5</v>
      </c>
      <c r="H11" s="21">
        <f>IF(H4&gt;0,H8*A11/100,0)</f>
        <v>0</v>
      </c>
      <c r="M11"/>
    </row>
    <row r="12" spans="1:13" ht="12.75">
      <c r="A12" s="3">
        <v>16</v>
      </c>
      <c r="B12" s="21">
        <f>IF(B4&gt;1,B8*A12/100,0)</f>
        <v>0</v>
      </c>
      <c r="C12" s="21">
        <f>IF(C4&gt;1,C8*A12/100,0)</f>
        <v>0</v>
      </c>
      <c r="D12" s="21">
        <f>IF(D4&gt;1,D8*A12/100,0)</f>
        <v>24</v>
      </c>
      <c r="E12" s="21">
        <f>IF(E4&gt;1,E8*A12/100,0)</f>
        <v>0</v>
      </c>
      <c r="F12" s="21">
        <f>IF(F4&gt;1,F8*A12/100,0)</f>
        <v>0</v>
      </c>
      <c r="G12" s="21">
        <f>IF(G4&gt;1,G8*A12/100,0)</f>
        <v>36</v>
      </c>
      <c r="H12" s="21">
        <f>IF(H4&gt;1,H8*A12/100,0)</f>
        <v>0</v>
      </c>
      <c r="M12"/>
    </row>
    <row r="13" spans="1:13" ht="12.75">
      <c r="A13" s="3">
        <v>13</v>
      </c>
      <c r="B13" s="21">
        <f>IF(B4&gt;2,B8*A13/100,0)</f>
        <v>0</v>
      </c>
      <c r="C13" s="21">
        <f>IF(C4&gt;2,C8*A13/100,0)</f>
        <v>0</v>
      </c>
      <c r="D13" s="21">
        <f>IF(D4&gt;2,D8*A13/100,0)</f>
        <v>0</v>
      </c>
      <c r="E13" s="21">
        <f>IF(E4&gt;2,E8*A13/100,0)</f>
        <v>0</v>
      </c>
      <c r="F13" s="21">
        <f>IF(F4&gt;2,F8*A13/100,0)</f>
        <v>0</v>
      </c>
      <c r="G13" s="21" t="s">
        <v>7</v>
      </c>
      <c r="H13" s="21">
        <f>IF(H4&gt;2,H8*A13/100,0)</f>
        <v>0</v>
      </c>
      <c r="M13"/>
    </row>
    <row r="14" spans="1:13" ht="12.75">
      <c r="A14" s="3">
        <v>10</v>
      </c>
      <c r="B14" s="21">
        <f>IF(B4&gt;3,B8*A14/100,0)</f>
        <v>0</v>
      </c>
      <c r="C14" s="21">
        <f>IF(C4&gt;3,C8*A14/100,0)</f>
        <v>0</v>
      </c>
      <c r="D14" s="21">
        <f>IF(D4&gt;2,D8*A14/100,0)</f>
        <v>0</v>
      </c>
      <c r="E14" s="21">
        <f>IF(E4&gt;4,E8*A14/100,0)</f>
        <v>0</v>
      </c>
      <c r="F14" s="21">
        <f>IF(F4&gt;3,F8*A14/100,0)</f>
        <v>0</v>
      </c>
      <c r="G14" s="21">
        <f>IF(G4&gt;3,G8*A14/100,0)</f>
        <v>0</v>
      </c>
      <c r="H14" s="21">
        <f>IF(H4&gt;3,H8*A14/100,0)</f>
        <v>0</v>
      </c>
      <c r="M14"/>
    </row>
    <row r="15" spans="1:13" ht="12.75">
      <c r="A15" s="3">
        <v>9</v>
      </c>
      <c r="B15" s="21">
        <f>IF(B4&gt;4,B8*A15/100,0)</f>
        <v>0</v>
      </c>
      <c r="C15" s="21">
        <f>IF(C4&gt;4,C8*A15/100,0)</f>
        <v>0</v>
      </c>
      <c r="D15" s="21">
        <f>IF(D4&gt;4,D8*A15/100,0)</f>
        <v>0</v>
      </c>
      <c r="E15" s="21">
        <f>IF(E4&gt;4,E8*A15/100,0)</f>
        <v>0</v>
      </c>
      <c r="F15" s="21">
        <f>IF(F4&gt;4,F8*A15/100,0)</f>
        <v>0</v>
      </c>
      <c r="G15" s="21">
        <f>IF(G4&gt;4,G8*A15/100,0)</f>
        <v>0</v>
      </c>
      <c r="H15" s="21">
        <f>IF(H4&gt;4,H8*A15/100,0)</f>
        <v>0</v>
      </c>
      <c r="M15"/>
    </row>
    <row r="16" spans="1:13" ht="12.75">
      <c r="A16" s="3">
        <v>8</v>
      </c>
      <c r="B16" s="21">
        <f>IF(B4&gt;5,B8*A16/100,0)</f>
        <v>0</v>
      </c>
      <c r="C16" s="21">
        <f>IF(C4&gt;5,C8*A16/100,0)</f>
        <v>0</v>
      </c>
      <c r="D16" s="21">
        <f>IF(D4&gt;5,D8*A16/100,0)</f>
        <v>0</v>
      </c>
      <c r="E16" s="21">
        <f>IF(E4&gt;4,E8*A16/100,0)</f>
        <v>0</v>
      </c>
      <c r="F16" s="21">
        <f>IF(F4&gt;5,F8*A16/100,0)</f>
        <v>0</v>
      </c>
      <c r="G16" s="21">
        <f>IF(G4&gt;5,G8*A16/100,0)</f>
        <v>0</v>
      </c>
      <c r="H16" s="21">
        <f>IF(H4&gt;5,H8*A16/100,0)</f>
        <v>0</v>
      </c>
      <c r="M16"/>
    </row>
    <row r="17" spans="1:13" ht="12.75">
      <c r="A17" s="3">
        <v>7</v>
      </c>
      <c r="B17" s="21">
        <f>IF(B4&gt;6,B8*A17/100,0)</f>
        <v>0</v>
      </c>
      <c r="C17" s="21">
        <f>IF(C4&gt;6,C8*A17/100,0)</f>
        <v>0</v>
      </c>
      <c r="D17" s="21">
        <f>IF(D4&gt;6,D8*A17/100,0)</f>
        <v>0</v>
      </c>
      <c r="E17" s="21">
        <f>IF(E4&gt;6,E8*A17/100,0)</f>
        <v>0</v>
      </c>
      <c r="F17" s="21">
        <f>IF(F4&gt;6,F8*A17/100,0)</f>
        <v>0</v>
      </c>
      <c r="G17" s="21">
        <f>IF(G4&gt;6,G8*A17/100,0)</f>
        <v>0</v>
      </c>
      <c r="H17" s="21">
        <f>IF(H4&gt;6,H8*A17/100,0)</f>
        <v>0</v>
      </c>
      <c r="M17"/>
    </row>
    <row r="18" spans="1:13" ht="12.75">
      <c r="A18" s="3">
        <v>6</v>
      </c>
      <c r="B18" s="21">
        <f>IF(B4&gt;7,B8*A18/100,0)</f>
        <v>0</v>
      </c>
      <c r="C18" s="21">
        <f>IF(C4&gt;7,C8*A18/100,0)</f>
        <v>0</v>
      </c>
      <c r="D18" s="21">
        <f>IF(D4&gt;7,D8*A18/100,0)</f>
        <v>0</v>
      </c>
      <c r="E18" s="21">
        <f>IF(E4&gt;7,E8*A18/100,0)</f>
        <v>0</v>
      </c>
      <c r="F18" s="21">
        <f>IF(F4&gt;7,F8*A18/100,0)</f>
        <v>0</v>
      </c>
      <c r="G18" s="21">
        <f>IF(G4&gt;7,G8*A18/100,0)</f>
        <v>0</v>
      </c>
      <c r="H18" s="21">
        <f>IF(H4&gt;7,H8*A18/100,0)</f>
        <v>0</v>
      </c>
      <c r="M18"/>
    </row>
    <row r="19" spans="1:13" ht="12.75">
      <c r="A19" s="3">
        <v>5</v>
      </c>
      <c r="B19" s="21">
        <f>IF(B4&gt;8,B8*A19/100,0)</f>
        <v>0</v>
      </c>
      <c r="C19" s="21">
        <f>IF(C4&gt;8,C8*A19/100,0)</f>
        <v>0</v>
      </c>
      <c r="D19" s="21">
        <f>IF(D4&gt;8,D8*A19/100,0)</f>
        <v>0</v>
      </c>
      <c r="E19" s="21">
        <f>IF(E4&gt;8,E8*A19/100,0)</f>
        <v>0</v>
      </c>
      <c r="F19" s="21">
        <f>IF(F4&gt;8,F8*A19/100,0)</f>
        <v>0</v>
      </c>
      <c r="G19" s="21">
        <f>IF(G4&gt;8,G8*A19/100,0)</f>
        <v>0</v>
      </c>
      <c r="H19" s="21">
        <f>IF(H4&gt;8,H8*A19/100,0)</f>
        <v>0</v>
      </c>
      <c r="M19"/>
    </row>
    <row r="20" spans="1:13" ht="12.75">
      <c r="A20" s="3">
        <v>4</v>
      </c>
      <c r="B20" s="21">
        <f>IF(B4&gt;9,B8*A20/100,0)</f>
        <v>0</v>
      </c>
      <c r="C20" s="21">
        <f>IF(C4&gt;9,C8*A20/100,0)</f>
        <v>0</v>
      </c>
      <c r="D20" s="21">
        <f>IF(D4&gt;9,D8*A20/100,0)</f>
        <v>0</v>
      </c>
      <c r="E20" s="21">
        <f>IF(E4&gt;9,E8*A20/100,0)</f>
        <v>0</v>
      </c>
      <c r="F20" s="21">
        <f>IF(F4&gt;9,F8*A20/100,0)</f>
        <v>0</v>
      </c>
      <c r="G20" s="21">
        <f>IF(G4&gt;9,G8*A20/100,0)</f>
        <v>0</v>
      </c>
      <c r="H20" s="21">
        <f>IF(H4&gt;9,H8*A20/100,0)</f>
        <v>0</v>
      </c>
      <c r="I20" s="2">
        <f>SUM(B11:G20)</f>
        <v>142.5</v>
      </c>
      <c r="J20" s="2">
        <f>I8-I20</f>
        <v>232.5</v>
      </c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H8" sqref="H8"/>
    </sheetView>
  </sheetViews>
  <sheetFormatPr defaultColWidth="9.140625" defaultRowHeight="12.75"/>
  <cols>
    <col min="9" max="9" width="8.421875" style="0" bestFit="1" customWidth="1"/>
  </cols>
  <sheetData>
    <row r="3" spans="2:8" ht="12.75"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4</v>
      </c>
      <c r="H3" s="66" t="s">
        <v>97</v>
      </c>
    </row>
    <row r="4" spans="1:10" ht="12.75">
      <c r="A4" s="7">
        <v>150</v>
      </c>
      <c r="B4" s="5">
        <v>2</v>
      </c>
      <c r="C4" s="5">
        <v>2</v>
      </c>
      <c r="D4" s="5">
        <v>3</v>
      </c>
      <c r="E4" s="5">
        <v>0</v>
      </c>
      <c r="F4" s="5">
        <v>0</v>
      </c>
      <c r="G4" s="5">
        <v>1</v>
      </c>
      <c r="H4" s="5">
        <v>0</v>
      </c>
      <c r="I4" s="3">
        <f>SUM(B4:H4)</f>
        <v>8</v>
      </c>
      <c r="J4" s="10" t="s">
        <v>13</v>
      </c>
    </row>
    <row r="5" spans="1:10" ht="12.75">
      <c r="A5" s="8">
        <f>A4*I4</f>
        <v>1200</v>
      </c>
      <c r="B5" s="3">
        <v>2</v>
      </c>
      <c r="C5" s="3">
        <v>2</v>
      </c>
      <c r="D5" s="3">
        <v>3</v>
      </c>
      <c r="E5" s="3">
        <v>0</v>
      </c>
      <c r="F5" s="3">
        <v>0</v>
      </c>
      <c r="G5" s="3">
        <v>1</v>
      </c>
      <c r="H5" s="3">
        <v>0</v>
      </c>
      <c r="I5" s="3">
        <f>SUM(B5:H5)</f>
        <v>8</v>
      </c>
      <c r="J5" s="10" t="s">
        <v>38</v>
      </c>
    </row>
    <row r="6" spans="1:10" ht="12.75">
      <c r="A6" s="8">
        <f>A5/2</f>
        <v>600</v>
      </c>
      <c r="B6" s="15">
        <f>B4/I4</f>
        <v>0.25</v>
      </c>
      <c r="C6" s="15">
        <f>C4/I4</f>
        <v>0.25</v>
      </c>
      <c r="D6" s="15">
        <f>D4/I4</f>
        <v>0.375</v>
      </c>
      <c r="E6" s="15">
        <f>E4/I4</f>
        <v>0</v>
      </c>
      <c r="F6" s="15">
        <f>F4/I4</f>
        <v>0</v>
      </c>
      <c r="G6" s="15">
        <f>G4/I4</f>
        <v>0.125</v>
      </c>
      <c r="H6" s="15">
        <f>H4/I4</f>
        <v>0</v>
      </c>
      <c r="I6" s="9">
        <f>SUM(B6:G6)</f>
        <v>1</v>
      </c>
      <c r="J6" t="s">
        <v>39</v>
      </c>
    </row>
    <row r="7" spans="1:9" ht="12.75">
      <c r="A7" s="8">
        <f>A5/2</f>
        <v>600</v>
      </c>
      <c r="B7" s="3"/>
      <c r="C7" s="3"/>
      <c r="D7" s="3"/>
      <c r="E7" s="3"/>
      <c r="F7" s="3"/>
      <c r="G7" s="3"/>
      <c r="H7" s="3"/>
      <c r="I7" s="3"/>
    </row>
    <row r="8" spans="2:9" ht="12.75">
      <c r="B8" s="4">
        <f>B6*A6</f>
        <v>150</v>
      </c>
      <c r="C8" s="4">
        <f>C6*A6</f>
        <v>150</v>
      </c>
      <c r="D8" s="4">
        <f>A6*D6</f>
        <v>225</v>
      </c>
      <c r="E8" s="4">
        <f>E6*A6</f>
        <v>0</v>
      </c>
      <c r="F8" s="4">
        <f>F6*A6</f>
        <v>0</v>
      </c>
      <c r="G8" s="4">
        <f>G6*A6</f>
        <v>75</v>
      </c>
      <c r="H8" s="4">
        <f>H6*A6</f>
        <v>0</v>
      </c>
      <c r="I8" s="4">
        <f>SUM(B8:G8)</f>
        <v>600</v>
      </c>
    </row>
    <row r="10" spans="1:8" ht="12.75">
      <c r="A10" s="3" t="s">
        <v>12</v>
      </c>
      <c r="B10" s="3" t="s">
        <v>1</v>
      </c>
      <c r="C10" s="3" t="s">
        <v>2</v>
      </c>
      <c r="D10" s="3" t="s">
        <v>3</v>
      </c>
      <c r="E10" s="3" t="s">
        <v>5</v>
      </c>
      <c r="F10" s="3" t="s">
        <v>6</v>
      </c>
      <c r="G10" s="3" t="s">
        <v>4</v>
      </c>
      <c r="H10" s="3" t="s">
        <v>97</v>
      </c>
    </row>
    <row r="11" spans="1:8" ht="12.75">
      <c r="A11" s="3">
        <v>22</v>
      </c>
      <c r="B11" s="21">
        <f>IF(B4&gt;0,B8*A11/100,0)</f>
        <v>33</v>
      </c>
      <c r="C11" s="21">
        <f>IF(C4&gt;0,C8*A11/100,0)</f>
        <v>33</v>
      </c>
      <c r="D11" s="21">
        <f>IF(D4&gt;0,D8*A11/100,0)</f>
        <v>49.5</v>
      </c>
      <c r="E11" s="21">
        <f>IF(E4&gt;0,E8*A11/100,0)</f>
        <v>0</v>
      </c>
      <c r="F11" s="21">
        <f>IF(F4&gt;0,F8*A11/100,0)</f>
        <v>0</v>
      </c>
      <c r="G11" s="21">
        <f>IF(G4&gt;0,G8*A11/100,0)</f>
        <v>16.5</v>
      </c>
      <c r="H11" s="21">
        <f>IF(H4&gt;0,H8*A11/100,0)</f>
        <v>0</v>
      </c>
    </row>
    <row r="12" spans="1:8" ht="12.75">
      <c r="A12" s="3">
        <v>16</v>
      </c>
      <c r="B12" s="21">
        <f>IF(B4&gt;1,B8*A12/100,0)</f>
        <v>24</v>
      </c>
      <c r="C12" s="21" t="s">
        <v>7</v>
      </c>
      <c r="D12" s="21">
        <f>IF(D4&gt;1,D8*A12/100,0)</f>
        <v>36</v>
      </c>
      <c r="E12" s="21">
        <f>IF(E4&gt;1,E8*A12/100,0)</f>
        <v>0</v>
      </c>
      <c r="F12" s="21">
        <f>IF(F4&gt;1,F8*A12/100,0)</f>
        <v>0</v>
      </c>
      <c r="G12" s="21">
        <f>IF(G4&gt;1,G8*A12/100,0)</f>
        <v>0</v>
      </c>
      <c r="H12" s="21">
        <f>IF(H4&gt;1,H8*A12/100,0)</f>
        <v>0</v>
      </c>
    </row>
    <row r="13" spans="1:8" ht="12.75">
      <c r="A13" s="3">
        <v>13</v>
      </c>
      <c r="B13" s="21">
        <f>IF(B4&gt;2,B8*A13/100,0)</f>
        <v>0</v>
      </c>
      <c r="C13" s="21">
        <f>IF(C4&gt;2,C8*A13/100,0)</f>
        <v>0</v>
      </c>
      <c r="D13" s="21">
        <f>IF(D4&gt;2,D8*A13/100,0)</f>
        <v>29.25</v>
      </c>
      <c r="E13" s="21">
        <f>IF(E4&gt;2,E8*A13/100,0)</f>
        <v>0</v>
      </c>
      <c r="F13" s="21">
        <f>IF(F4&gt;2,F8*A13/100,0)</f>
        <v>0</v>
      </c>
      <c r="G13" s="21">
        <f>IF(G4&gt;2,G8*A13/100,0)</f>
        <v>0</v>
      </c>
      <c r="H13" s="21">
        <f>IF(H4&gt;2,H8*A13/100,0)</f>
        <v>0</v>
      </c>
    </row>
    <row r="14" spans="1:8" ht="12.75">
      <c r="A14" s="3">
        <v>10</v>
      </c>
      <c r="B14" s="21">
        <f>IF(B4&gt;3,B8*A14/100,0)</f>
        <v>0</v>
      </c>
      <c r="C14" s="21">
        <f>IF(C4&gt;3,C8*A14/100,0)</f>
        <v>0</v>
      </c>
      <c r="D14" s="21">
        <f>IF(D4&gt;3,D8*A14/100,0)</f>
        <v>0</v>
      </c>
      <c r="E14" s="21">
        <f>IF(E4&gt;4,E8*A14/100,0)</f>
        <v>0</v>
      </c>
      <c r="F14" s="21">
        <f>IF(F4&gt;3,F8*A14/100,0)</f>
        <v>0</v>
      </c>
      <c r="G14" s="21">
        <f>IF(G4&gt;3,G8*A14/100,0)</f>
        <v>0</v>
      </c>
      <c r="H14" s="21">
        <f>IF(H4&gt;3,H8*A14/100,0)</f>
        <v>0</v>
      </c>
    </row>
    <row r="15" spans="1:8" ht="12.75">
      <c r="A15" s="3">
        <v>9</v>
      </c>
      <c r="B15" s="21">
        <f>IF(B4&gt;4,B8*A15/100,0)</f>
        <v>0</v>
      </c>
      <c r="C15" s="21">
        <f>IF(C4&gt;4,C8*A15/100,0)</f>
        <v>0</v>
      </c>
      <c r="D15" s="21">
        <f>IF(D4&gt;4,D8*A15/100,0)</f>
        <v>0</v>
      </c>
      <c r="E15" s="21">
        <f>IF(E4&gt;4,E8*A15/100,0)</f>
        <v>0</v>
      </c>
      <c r="F15" s="21">
        <f>IF(F4&gt;4,F8*A15/100,0)</f>
        <v>0</v>
      </c>
      <c r="G15" s="21">
        <f>IF(G4&gt;4,G8*A15/100,0)</f>
        <v>0</v>
      </c>
      <c r="H15" s="21">
        <f>IF(H4&gt;4,H8*A15/100,0)</f>
        <v>0</v>
      </c>
    </row>
    <row r="16" spans="1:8" ht="12.75">
      <c r="A16" s="3">
        <v>8</v>
      </c>
      <c r="B16" s="21">
        <f>IF(B4&gt;5,B8*A16/100,0)</f>
        <v>0</v>
      </c>
      <c r="C16" s="21">
        <f>IF(C4&gt;5,C8*A16/100,0)</f>
        <v>0</v>
      </c>
      <c r="D16" s="21">
        <f>IF(D4&gt;5,D8*A16/100,0)</f>
        <v>0</v>
      </c>
      <c r="E16" s="21">
        <f>IF(E4&gt;4,E8*A16/100,0)</f>
        <v>0</v>
      </c>
      <c r="F16" s="21">
        <f>IF(F4&gt;5,F8*A16/100,0)</f>
        <v>0</v>
      </c>
      <c r="G16" s="21">
        <f>IF(G4&gt;5,G8*A16/100,0)</f>
        <v>0</v>
      </c>
      <c r="H16" s="21">
        <f>IF(H4&gt;5,H8*A16/100,0)</f>
        <v>0</v>
      </c>
    </row>
    <row r="17" spans="1:8" ht="12.75">
      <c r="A17" s="3">
        <v>7</v>
      </c>
      <c r="B17" s="21">
        <f>IF(B4&gt;6,B8*A17/100,0)</f>
        <v>0</v>
      </c>
      <c r="C17" s="21">
        <f>IF(C4&gt;6,C8*A17/100,0)</f>
        <v>0</v>
      </c>
      <c r="D17" s="21">
        <f>IF(D4&gt;6,D8*A17/100,0)</f>
        <v>0</v>
      </c>
      <c r="E17" s="21">
        <f>IF(E4&gt;6,E8*A17/100,0)</f>
        <v>0</v>
      </c>
      <c r="F17" s="21">
        <f>IF(F4&gt;6,F8*A17/100,0)</f>
        <v>0</v>
      </c>
      <c r="G17" s="21">
        <f>IF(G4&gt;6,G8*A17/100,0)</f>
        <v>0</v>
      </c>
      <c r="H17" s="21">
        <f>IF(H4&gt;6,H8*A17/100,0)</f>
        <v>0</v>
      </c>
    </row>
    <row r="18" spans="1:8" ht="12.75">
      <c r="A18" s="3">
        <v>6</v>
      </c>
      <c r="B18" s="21">
        <f>IF(B4&gt;7,B8*A18/100,0)</f>
        <v>0</v>
      </c>
      <c r="C18" s="21">
        <f>IF(C4&gt;7,C8*A18/100,0)</f>
        <v>0</v>
      </c>
      <c r="D18" s="21">
        <f>IF(D4&gt;7,D8*A18/100,0)</f>
        <v>0</v>
      </c>
      <c r="E18" s="21">
        <f>IF(E4&gt;7,E8*A18/100,0)</f>
        <v>0</v>
      </c>
      <c r="F18" s="21">
        <f>IF(F4&gt;7,F8*A18/100,0)</f>
        <v>0</v>
      </c>
      <c r="G18" s="21">
        <f>IF(G4&gt;7,G8*A18/100,0)</f>
        <v>0</v>
      </c>
      <c r="H18" s="21">
        <f>IF(H4&gt;7,H8*A18/100,0)</f>
        <v>0</v>
      </c>
    </row>
    <row r="19" spans="1:8" ht="12.75">
      <c r="A19" s="3">
        <v>5</v>
      </c>
      <c r="B19" s="21">
        <f>IF(B4&gt;8,B8*A19/100,0)</f>
        <v>0</v>
      </c>
      <c r="C19" s="21">
        <f>IF(C4&gt;8,C8*A19/100,0)</f>
        <v>0</v>
      </c>
      <c r="D19" s="21">
        <f>IF(D4&gt;8,D8*A19/100,0)</f>
        <v>0</v>
      </c>
      <c r="E19" s="21">
        <f>IF(E4&gt;8,E8*A19/100,0)</f>
        <v>0</v>
      </c>
      <c r="F19" s="21">
        <f>IF(F4&gt;8,F8*A19/100,0)</f>
        <v>0</v>
      </c>
      <c r="G19" s="21">
        <f>IF(G4&gt;8,G8*A19/100,0)</f>
        <v>0</v>
      </c>
      <c r="H19" s="21">
        <f>IF(H4&gt;8,H8*A19/100,0)</f>
        <v>0</v>
      </c>
    </row>
    <row r="20" spans="1:10" ht="12.75">
      <c r="A20" s="3">
        <v>4</v>
      </c>
      <c r="B20" s="21">
        <f>IF(B4&gt;9,B8*A20/100,0)</f>
        <v>0</v>
      </c>
      <c r="C20" s="21">
        <f>IF(C4&gt;9,C8*A20/100,0)</f>
        <v>0</v>
      </c>
      <c r="D20" s="21">
        <f>IF(D4&gt;9,D8*A20/100,0)</f>
        <v>0</v>
      </c>
      <c r="E20" s="21">
        <f>IF(E4&gt;9,E8*A20/100,0)</f>
        <v>0</v>
      </c>
      <c r="F20" s="21">
        <f>IF(F4&gt;9,F8*A20/100,0)</f>
        <v>0</v>
      </c>
      <c r="G20" s="21">
        <f>IF(G4&gt;9,G8*A20/100,0)</f>
        <v>0</v>
      </c>
      <c r="H20" s="21">
        <f>IF(H4&gt;9,H8*A20/100,0)</f>
        <v>0</v>
      </c>
      <c r="I20" s="2">
        <f>SUM(B11:H20)</f>
        <v>221.25</v>
      </c>
      <c r="J20" s="2">
        <f>I8-I20</f>
        <v>378.75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64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8.7109375" style="0" bestFit="1" customWidth="1"/>
    <col min="2" max="2" width="13.7109375" style="0" bestFit="1" customWidth="1"/>
    <col min="4" max="4" width="16.7109375" style="0" bestFit="1" customWidth="1"/>
    <col min="5" max="5" width="21.00390625" style="0" bestFit="1" customWidth="1"/>
    <col min="6" max="6" width="10.140625" style="0" bestFit="1" customWidth="1"/>
    <col min="7" max="7" width="8.140625" style="0" bestFit="1" customWidth="1"/>
    <col min="8" max="8" width="7.57421875" style="0" bestFit="1" customWidth="1"/>
    <col min="9" max="9" width="9.7109375" style="0" bestFit="1" customWidth="1"/>
    <col min="10" max="10" width="10.421875" style="0" bestFit="1" customWidth="1"/>
    <col min="11" max="11" width="10.140625" style="0" bestFit="1" customWidth="1"/>
    <col min="12" max="12" width="10.7109375" style="0" bestFit="1" customWidth="1"/>
    <col min="13" max="13" width="6.00390625" style="0" bestFit="1" customWidth="1"/>
    <col min="14" max="14" width="19.7109375" style="0" bestFit="1" customWidth="1"/>
    <col min="15" max="15" width="6.7109375" style="0" bestFit="1" customWidth="1"/>
    <col min="16" max="16" width="19.7109375" style="0" bestFit="1" customWidth="1"/>
  </cols>
  <sheetData>
    <row r="3" spans="2:8" ht="12.75"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4</v>
      </c>
      <c r="H3" s="66" t="s">
        <v>97</v>
      </c>
    </row>
    <row r="4" spans="1:10" ht="12.75">
      <c r="A4" s="7">
        <v>150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3">
        <f>SUM(B4:H4)</f>
        <v>1</v>
      </c>
      <c r="J4" s="10" t="s">
        <v>13</v>
      </c>
    </row>
    <row r="5" spans="1:10" ht="12.75">
      <c r="A5" s="8">
        <f>A4*I4</f>
        <v>150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f>SUM(B5:H5)</f>
        <v>1</v>
      </c>
      <c r="J5" s="10" t="s">
        <v>38</v>
      </c>
    </row>
    <row r="6" spans="1:10" ht="12.75">
      <c r="A6" s="8">
        <f>A5/2</f>
        <v>75</v>
      </c>
      <c r="B6" s="15">
        <f>B4/I4</f>
        <v>0</v>
      </c>
      <c r="C6" s="15">
        <f>C4/I4</f>
        <v>0</v>
      </c>
      <c r="D6" s="15">
        <f>D4/I4</f>
        <v>0</v>
      </c>
      <c r="E6" s="15">
        <f>E4/I4</f>
        <v>0</v>
      </c>
      <c r="F6" s="15">
        <f>F4/I4</f>
        <v>0</v>
      </c>
      <c r="G6" s="15">
        <f>G4/I4</f>
        <v>0</v>
      </c>
      <c r="H6" s="15">
        <f>H4/I4</f>
        <v>1</v>
      </c>
      <c r="I6" s="9">
        <f>SUM(B6:G6)</f>
        <v>0</v>
      </c>
      <c r="J6" t="s">
        <v>39</v>
      </c>
    </row>
    <row r="7" spans="1:9" ht="12.75">
      <c r="A7" s="8">
        <f>A5/2</f>
        <v>75</v>
      </c>
      <c r="B7" s="3"/>
      <c r="C7" s="3"/>
      <c r="D7" s="3"/>
      <c r="E7" s="3"/>
      <c r="F7" s="3"/>
      <c r="G7" s="3"/>
      <c r="H7" s="3"/>
      <c r="I7" s="3"/>
    </row>
    <row r="8" spans="2:9" ht="12.75">
      <c r="B8" s="4">
        <f>B6*A6</f>
        <v>0</v>
      </c>
      <c r="C8" s="4">
        <f>C6*A6</f>
        <v>0</v>
      </c>
      <c r="D8" s="4">
        <f>A6*D6</f>
        <v>0</v>
      </c>
      <c r="E8" s="4">
        <f>E6*A6</f>
        <v>0</v>
      </c>
      <c r="F8" s="4">
        <f>F6*A6</f>
        <v>0</v>
      </c>
      <c r="G8" s="4">
        <f>G6*A6</f>
        <v>0</v>
      </c>
      <c r="H8" s="4">
        <f>H6*A6</f>
        <v>75</v>
      </c>
      <c r="I8" s="4">
        <f>SUM(B8:G8)</f>
        <v>0</v>
      </c>
    </row>
    <row r="10" spans="1:8" ht="12.75">
      <c r="A10" s="3" t="s">
        <v>12</v>
      </c>
      <c r="B10" s="3" t="s">
        <v>1</v>
      </c>
      <c r="C10" s="3" t="s">
        <v>2</v>
      </c>
      <c r="D10" s="3" t="s">
        <v>3</v>
      </c>
      <c r="E10" s="3" t="s">
        <v>5</v>
      </c>
      <c r="F10" s="3" t="s">
        <v>6</v>
      </c>
      <c r="G10" s="3" t="s">
        <v>4</v>
      </c>
      <c r="H10" s="3" t="s">
        <v>97</v>
      </c>
    </row>
    <row r="11" spans="1:8" ht="12.75">
      <c r="A11" s="3">
        <v>22</v>
      </c>
      <c r="B11" s="21">
        <f>IF(B4&gt;0,B8*A11/100,0)</f>
        <v>0</v>
      </c>
      <c r="C11" s="21">
        <f>IF(C4&gt;0,C8*A11/100,0)</f>
        <v>0</v>
      </c>
      <c r="D11" s="21">
        <f>IF(D4&gt;0,D8*A11/100,0)</f>
        <v>0</v>
      </c>
      <c r="E11" s="21">
        <f>IF(E4&gt;0,E8*A11/100,0)</f>
        <v>0</v>
      </c>
      <c r="F11" s="21">
        <f>IF(F4&gt;0,F8*A11/100,0)</f>
        <v>0</v>
      </c>
      <c r="G11" s="21">
        <f>IF(G4&gt;0,G8*A11/100,0)</f>
        <v>0</v>
      </c>
      <c r="H11" s="21">
        <f>IF(H4&gt;0,H8*A11/100,0)</f>
        <v>16.5</v>
      </c>
    </row>
    <row r="12" spans="1:8" ht="12.75">
      <c r="A12" s="3">
        <v>16</v>
      </c>
      <c r="B12" s="21">
        <f>IF(B4&gt;1,B8*A12/100,0)</f>
        <v>0</v>
      </c>
      <c r="C12" s="21">
        <f>IF(C4&gt;1,C8*A12/100,0)</f>
        <v>0</v>
      </c>
      <c r="D12" s="21">
        <f>IF(D4&gt;1,D8*A12/100,0)</f>
        <v>0</v>
      </c>
      <c r="E12" s="21">
        <f>IF(E4&gt;1,E8*A12/100,0)</f>
        <v>0</v>
      </c>
      <c r="F12" s="21">
        <f>IF(F4&gt;1,F8*A12/100,0)</f>
        <v>0</v>
      </c>
      <c r="G12" s="21">
        <f>IF(G4&gt;1,G8*A12/100,0)</f>
        <v>0</v>
      </c>
      <c r="H12" s="21">
        <f>IF(H4&gt;1,H8*A12/100,0)</f>
        <v>0</v>
      </c>
    </row>
    <row r="13" spans="1:8" ht="12.75">
      <c r="A13" s="3">
        <v>13</v>
      </c>
      <c r="B13" s="21">
        <f>IF(B4&gt;2,B8*A13/100,0)</f>
        <v>0</v>
      </c>
      <c r="C13" s="21">
        <f>IF(C4&gt;2,C8*A13/100,0)</f>
        <v>0</v>
      </c>
      <c r="D13" s="21">
        <f>IF(D4&gt;2,D8*A13/100,0)</f>
        <v>0</v>
      </c>
      <c r="E13" s="21">
        <f>IF(E4&gt;2,E8*A13/100,0)</f>
        <v>0</v>
      </c>
      <c r="F13" s="21">
        <f>IF(F4&gt;2,F8*A13/100,0)</f>
        <v>0</v>
      </c>
      <c r="G13" s="21">
        <f>IF(G4&gt;2,G8*A13/100,0)</f>
        <v>0</v>
      </c>
      <c r="H13" s="21">
        <f>IF(H4&gt;2,H8*A13/100,0)</f>
        <v>0</v>
      </c>
    </row>
    <row r="14" spans="1:8" ht="12.75">
      <c r="A14" s="3">
        <v>10</v>
      </c>
      <c r="B14" s="21">
        <f>IF(B4&gt;3,B8*A14/100,0)</f>
        <v>0</v>
      </c>
      <c r="C14" s="21">
        <f>IF(C4&gt;3,C8*A14/100,0)</f>
        <v>0</v>
      </c>
      <c r="D14" s="21">
        <f>IF(D4&gt;2,D8*A14/100,0)</f>
        <v>0</v>
      </c>
      <c r="E14" s="21">
        <f>IF(E4&gt;4,E8*A14/100,0)</f>
        <v>0</v>
      </c>
      <c r="F14" s="21">
        <f>IF(F4&gt;3,F8*A14/100,0)</f>
        <v>0</v>
      </c>
      <c r="G14" s="21">
        <f>IF(G4&gt;3,G8*A14/100,0)</f>
        <v>0</v>
      </c>
      <c r="H14" s="21">
        <f>IF(H4&gt;3,H8*A14/100,0)</f>
        <v>0</v>
      </c>
    </row>
    <row r="15" spans="1:8" ht="12.75">
      <c r="A15" s="3">
        <v>9</v>
      </c>
      <c r="B15" s="21">
        <f>IF(B4&gt;4,B8*A15/100,0)</f>
        <v>0</v>
      </c>
      <c r="C15" s="21">
        <f>IF(C4&gt;4,C8*A15/100,0)</f>
        <v>0</v>
      </c>
      <c r="D15" s="21">
        <f>IF(D4&gt;4,D8*A15/100,0)</f>
        <v>0</v>
      </c>
      <c r="E15" s="21">
        <f>IF(E4&gt;4,E8*A15/100,0)</f>
        <v>0</v>
      </c>
      <c r="F15" s="21">
        <f>IF(F4&gt;4,F8*A15/100,0)</f>
        <v>0</v>
      </c>
      <c r="G15" s="21">
        <f>IF(G4&gt;4,G8*A15/100,0)</f>
        <v>0</v>
      </c>
      <c r="H15" s="21">
        <f>IF(H4&gt;4,H8*A15/100,0)</f>
        <v>0</v>
      </c>
    </row>
    <row r="16" spans="1:8" ht="12.75">
      <c r="A16" s="3">
        <v>8</v>
      </c>
      <c r="B16" s="21">
        <f>IF(B4&gt;5,B8*A16/100,0)</f>
        <v>0</v>
      </c>
      <c r="C16" s="21">
        <f>IF(C4&gt;5,C8*A16/100,0)</f>
        <v>0</v>
      </c>
      <c r="D16" s="21">
        <f>IF(D4&gt;5,D8*A16/100,0)</f>
        <v>0</v>
      </c>
      <c r="E16" s="21">
        <f>IF(E4&gt;4,E8*A16/100,0)</f>
        <v>0</v>
      </c>
      <c r="F16" s="21">
        <f>IF(F4&gt;5,F8*A16/100,0)</f>
        <v>0</v>
      </c>
      <c r="G16" s="21">
        <f>IF(G4&gt;5,G8*A16/100,0)</f>
        <v>0</v>
      </c>
      <c r="H16" s="21">
        <f>IF(H4&gt;5,H8*A16/100,0)</f>
        <v>0</v>
      </c>
    </row>
    <row r="17" spans="1:8" ht="12.75">
      <c r="A17" s="3">
        <v>7</v>
      </c>
      <c r="B17" s="21">
        <f>IF(B4&gt;6,B8*A17/100,0)</f>
        <v>0</v>
      </c>
      <c r="C17" s="21">
        <f>IF(C4&gt;6,C8*A17/100,0)</f>
        <v>0</v>
      </c>
      <c r="D17" s="21">
        <f>IF(D4&gt;6,D8*A17/100,0)</f>
        <v>0</v>
      </c>
      <c r="E17" s="21">
        <f>IF(E4&gt;6,E8*A17/100,0)</f>
        <v>0</v>
      </c>
      <c r="F17" s="21">
        <f>IF(F4&gt;6,F8*A17/100,0)</f>
        <v>0</v>
      </c>
      <c r="G17" s="21">
        <f>IF(G4&gt;6,G8*A17/100,0)</f>
        <v>0</v>
      </c>
      <c r="H17" s="21">
        <f>IF(H4&gt;6,H8*A17/100,0)</f>
        <v>0</v>
      </c>
    </row>
    <row r="18" spans="1:8" ht="12.75">
      <c r="A18" s="3">
        <v>6</v>
      </c>
      <c r="B18" s="21">
        <f>IF(B4&gt;7,B8*A18/100,0)</f>
        <v>0</v>
      </c>
      <c r="C18" s="21">
        <f>IF(C4&gt;7,C8*A18/100,0)</f>
        <v>0</v>
      </c>
      <c r="D18" s="21">
        <f>IF(D4&gt;7,D8*A18/100,0)</f>
        <v>0</v>
      </c>
      <c r="E18" s="21">
        <f>IF(E4&gt;7,E8*A18/100,0)</f>
        <v>0</v>
      </c>
      <c r="F18" s="21">
        <f>IF(F4&gt;7,F8*A18/100,0)</f>
        <v>0</v>
      </c>
      <c r="G18" s="21">
        <f>IF(G4&gt;7,G8*A18/100,0)</f>
        <v>0</v>
      </c>
      <c r="H18" s="21">
        <f>IF(H4&gt;7,H8*A18/100,0)</f>
        <v>0</v>
      </c>
    </row>
    <row r="19" spans="1:8" ht="12.75">
      <c r="A19" s="3">
        <v>5</v>
      </c>
      <c r="B19" s="21">
        <f>IF(B4&gt;8,B8*A19/100,0)</f>
        <v>0</v>
      </c>
      <c r="C19" s="21">
        <f>IF(C4&gt;8,C8*A19/100,0)</f>
        <v>0</v>
      </c>
      <c r="D19" s="21">
        <f>IF(D4&gt;8,D8*A19/100,0)</f>
        <v>0</v>
      </c>
      <c r="E19" s="21">
        <f>IF(E4&gt;8,E8*A19/100,0)</f>
        <v>0</v>
      </c>
      <c r="F19" s="21">
        <f>IF(F4&gt;8,F8*A19/100,0)</f>
        <v>0</v>
      </c>
      <c r="G19" s="21">
        <f>IF(G4&gt;8,G8*A19/100,0)</f>
        <v>0</v>
      </c>
      <c r="H19" s="21">
        <f>IF(H4&gt;8,H8*A19/100,0)</f>
        <v>0</v>
      </c>
    </row>
    <row r="20" spans="1:10" ht="12.75">
      <c r="A20" s="3">
        <v>4</v>
      </c>
      <c r="B20" s="21">
        <f>IF(B4&gt;9,B8*A20/100,0)</f>
        <v>0</v>
      </c>
      <c r="C20" s="21">
        <f>IF(C4&gt;9,C8*A20/100,0)</f>
        <v>0</v>
      </c>
      <c r="D20" s="21">
        <f>IF(D4&gt;9,D8*A20/100,0)</f>
        <v>0</v>
      </c>
      <c r="E20" s="21">
        <f>IF(E4&gt;9,E8*A20/100,0)</f>
        <v>0</v>
      </c>
      <c r="F20" s="21">
        <f>IF(F4&gt;9,F8*A20/100,0)</f>
        <v>0</v>
      </c>
      <c r="G20" s="21">
        <f>IF(G4&gt;9,G8*A20/100,0)</f>
        <v>0</v>
      </c>
      <c r="H20" s="21">
        <f>IF(H4&gt;9,H8*A20/100,0)</f>
        <v>0</v>
      </c>
      <c r="I20" s="2">
        <f>SUM(B11:G20)</f>
        <v>0</v>
      </c>
      <c r="J20" s="2">
        <f>I8-I20</f>
        <v>0</v>
      </c>
    </row>
    <row r="24" spans="7:11" ht="12.75">
      <c r="G24" s="2"/>
      <c r="K24" s="1"/>
    </row>
    <row r="26" spans="8:9" ht="12.75">
      <c r="H26" s="1"/>
      <c r="I26" s="1"/>
    </row>
    <row r="27" spans="8:9" ht="12.75">
      <c r="H27" s="1"/>
      <c r="I27" s="1"/>
    </row>
    <row r="28" spans="8:9" ht="12.75">
      <c r="H28" s="1"/>
      <c r="I28" s="1"/>
    </row>
    <row r="29" spans="8:9" ht="12.75">
      <c r="H29" s="1"/>
      <c r="I29" s="1"/>
    </row>
    <row r="30" spans="8:9" ht="12.75">
      <c r="H30" s="1"/>
      <c r="I30" s="1"/>
    </row>
    <row r="31" spans="8:9" ht="12.75">
      <c r="H31" s="1"/>
      <c r="I31" s="1"/>
    </row>
    <row r="32" spans="8:9" ht="12.75">
      <c r="H32" s="1"/>
      <c r="I32" s="1"/>
    </row>
    <row r="33" spans="8:9" ht="12.75">
      <c r="H33" s="1"/>
      <c r="I33" s="1"/>
    </row>
    <row r="34" spans="8:9" ht="12.75">
      <c r="H34" s="1"/>
      <c r="I34" s="1"/>
    </row>
    <row r="35" spans="8:9" ht="12.75">
      <c r="H35" s="1"/>
      <c r="I35" s="1"/>
    </row>
    <row r="36" spans="8:9" ht="12.75">
      <c r="H36" s="1"/>
      <c r="I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9" ht="12.75">
      <c r="H48" s="1"/>
      <c r="I48" s="1"/>
    </row>
    <row r="49" spans="8:9" ht="12.75">
      <c r="H49" s="1"/>
      <c r="I49" s="1"/>
    </row>
    <row r="50" spans="8:9" ht="12.75">
      <c r="H50" s="1"/>
      <c r="I50" s="1"/>
    </row>
    <row r="51" spans="8:9" ht="12.75">
      <c r="H51" s="1"/>
      <c r="I51" s="1"/>
    </row>
    <row r="52" spans="8:9" ht="12.75">
      <c r="H52" s="1"/>
      <c r="I52" s="1"/>
    </row>
    <row r="53" spans="8:9" ht="12.75">
      <c r="H53" s="1"/>
      <c r="I53" s="1"/>
    </row>
    <row r="54" spans="8:9" ht="12.75">
      <c r="H54" s="1"/>
      <c r="I54" s="1"/>
    </row>
    <row r="55" spans="8:9" ht="12.75">
      <c r="H55" s="1"/>
      <c r="I55" s="1"/>
    </row>
    <row r="56" spans="8:9" ht="12.75">
      <c r="H56" s="1"/>
      <c r="I56" s="1"/>
    </row>
    <row r="57" spans="7:11" ht="12.75">
      <c r="G57" s="1"/>
      <c r="K57" s="1"/>
    </row>
    <row r="58" spans="7:11" ht="12.75">
      <c r="G58" s="1"/>
      <c r="K58" s="1"/>
    </row>
    <row r="59" spans="7:11" ht="12.75">
      <c r="G59" s="1"/>
      <c r="K59" s="1"/>
    </row>
    <row r="60" spans="4:11" ht="12.75">
      <c r="D60" s="12"/>
      <c r="E60" s="186"/>
      <c r="F60" s="186"/>
      <c r="G60" s="1"/>
      <c r="K60" s="1"/>
    </row>
    <row r="61" spans="7:11" ht="12.75">
      <c r="G61" s="1"/>
      <c r="K61" s="1"/>
    </row>
    <row r="62" spans="7:11" ht="12.75">
      <c r="G62" s="1"/>
      <c r="K62" s="1"/>
    </row>
    <row r="63" spans="7:11" ht="12.75">
      <c r="G63" s="1"/>
      <c r="K63" s="1"/>
    </row>
    <row r="64" spans="7:11" ht="12.75">
      <c r="G64" s="1"/>
      <c r="K64" s="1"/>
    </row>
  </sheetData>
  <sheetProtection/>
  <mergeCells count="1">
    <mergeCell ref="E60:F6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140625" style="42" customWidth="1"/>
    <col min="2" max="2" width="13.7109375" style="42" bestFit="1" customWidth="1"/>
    <col min="3" max="3" width="10.7109375" style="42" bestFit="1" customWidth="1"/>
    <col min="4" max="4" width="12.421875" style="42" bestFit="1" customWidth="1"/>
    <col min="5" max="6" width="9.7109375" style="42" bestFit="1" customWidth="1"/>
    <col min="7" max="7" width="12.00390625" style="42" bestFit="1" customWidth="1"/>
    <col min="8" max="8" width="9.140625" style="42" customWidth="1"/>
    <col min="9" max="9" width="9.7109375" style="42" bestFit="1" customWidth="1"/>
    <col min="10" max="10" width="9.7109375" style="42" customWidth="1"/>
    <col min="11" max="12" width="10.7109375" style="42" bestFit="1" customWidth="1"/>
    <col min="13" max="13" width="13.7109375" style="42" bestFit="1" customWidth="1"/>
    <col min="14" max="14" width="10.7109375" style="42" bestFit="1" customWidth="1"/>
    <col min="15" max="16384" width="9.140625" style="42" customWidth="1"/>
  </cols>
  <sheetData>
    <row r="2" spans="3:13" ht="12.75">
      <c r="C2" s="42" t="s">
        <v>9</v>
      </c>
      <c r="D2" s="42" t="s">
        <v>1</v>
      </c>
      <c r="E2" s="42" t="s">
        <v>2</v>
      </c>
      <c r="F2" s="42" t="s">
        <v>3</v>
      </c>
      <c r="G2" s="42" t="s">
        <v>5</v>
      </c>
      <c r="H2" s="42" t="s">
        <v>6</v>
      </c>
      <c r="I2" s="42" t="s">
        <v>4</v>
      </c>
      <c r="J2" s="42" t="s">
        <v>199</v>
      </c>
      <c r="K2" s="42" t="s">
        <v>97</v>
      </c>
      <c r="L2" s="42" t="s">
        <v>41</v>
      </c>
      <c r="M2" s="42" t="s">
        <v>14</v>
      </c>
    </row>
    <row r="3" spans="1:48" ht="12.75">
      <c r="A3" s="42">
        <v>1</v>
      </c>
      <c r="C3" s="43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42">
        <f>SUM(D3:K3)</f>
        <v>0</v>
      </c>
      <c r="M3" s="43">
        <f aca="true" t="shared" si="0" ref="M3:M11">C3*L3</f>
        <v>0</v>
      </c>
      <c r="AS3" s="42">
        <v>0</v>
      </c>
      <c r="AT3" s="42">
        <v>0</v>
      </c>
      <c r="AU3" s="42">
        <v>8</v>
      </c>
      <c r="AV3" s="42">
        <v>1</v>
      </c>
    </row>
    <row r="4" spans="1:13" ht="12.75">
      <c r="A4" s="42">
        <v>2</v>
      </c>
      <c r="C4" s="43">
        <v>75</v>
      </c>
      <c r="D4" s="39">
        <v>1</v>
      </c>
      <c r="E4" s="39">
        <v>3</v>
      </c>
      <c r="F4" s="39">
        <v>3</v>
      </c>
      <c r="G4" s="39">
        <v>0</v>
      </c>
      <c r="H4" s="39">
        <v>0</v>
      </c>
      <c r="I4" s="39">
        <v>4</v>
      </c>
      <c r="J4" s="39">
        <v>1</v>
      </c>
      <c r="K4" s="39">
        <v>1</v>
      </c>
      <c r="L4" s="42">
        <f aca="true" t="shared" si="1" ref="L4:L11">SUM(D4:K4)</f>
        <v>13</v>
      </c>
      <c r="M4" s="43">
        <f t="shared" si="0"/>
        <v>975</v>
      </c>
    </row>
    <row r="5" spans="1:13" ht="12.75">
      <c r="A5" s="42">
        <v>3</v>
      </c>
      <c r="C5" s="43">
        <v>75</v>
      </c>
      <c r="D5" s="39">
        <v>5</v>
      </c>
      <c r="E5" s="39">
        <v>4</v>
      </c>
      <c r="F5" s="39">
        <v>5</v>
      </c>
      <c r="G5" s="39">
        <v>0</v>
      </c>
      <c r="H5" s="39">
        <v>0</v>
      </c>
      <c r="I5" s="39">
        <v>8</v>
      </c>
      <c r="J5" s="39">
        <v>0</v>
      </c>
      <c r="K5" s="39">
        <v>0</v>
      </c>
      <c r="L5" s="42">
        <f t="shared" si="1"/>
        <v>22</v>
      </c>
      <c r="M5" s="43">
        <f t="shared" si="0"/>
        <v>1650</v>
      </c>
    </row>
    <row r="6" spans="1:13" ht="12.75">
      <c r="A6" s="42">
        <v>4</v>
      </c>
      <c r="C6" s="43">
        <v>75</v>
      </c>
      <c r="D6" s="39">
        <v>0</v>
      </c>
      <c r="E6" s="39">
        <v>0</v>
      </c>
      <c r="F6" s="39">
        <v>2</v>
      </c>
      <c r="G6" s="39">
        <v>0</v>
      </c>
      <c r="H6" s="39">
        <v>0</v>
      </c>
      <c r="I6" s="39">
        <v>3</v>
      </c>
      <c r="J6" s="39">
        <v>0</v>
      </c>
      <c r="K6" s="39">
        <v>0</v>
      </c>
      <c r="L6" s="42">
        <f t="shared" si="1"/>
        <v>5</v>
      </c>
      <c r="M6" s="43">
        <f t="shared" si="0"/>
        <v>375</v>
      </c>
    </row>
    <row r="7" spans="1:13" ht="12.75">
      <c r="A7" s="42">
        <v>5</v>
      </c>
      <c r="C7" s="43">
        <v>75</v>
      </c>
      <c r="D7" s="39">
        <v>2</v>
      </c>
      <c r="E7" s="39">
        <v>2</v>
      </c>
      <c r="F7" s="39">
        <v>3</v>
      </c>
      <c r="G7" s="39">
        <v>0</v>
      </c>
      <c r="H7" s="39">
        <v>0</v>
      </c>
      <c r="I7" s="39">
        <v>1</v>
      </c>
      <c r="J7" s="39">
        <v>0</v>
      </c>
      <c r="K7" s="39">
        <v>0</v>
      </c>
      <c r="L7" s="42">
        <f t="shared" si="1"/>
        <v>8</v>
      </c>
      <c r="M7" s="43">
        <f t="shared" si="0"/>
        <v>600</v>
      </c>
    </row>
    <row r="8" spans="1:13" ht="12.75">
      <c r="A8" s="42">
        <v>6</v>
      </c>
      <c r="C8" s="43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2">
        <f t="shared" si="1"/>
        <v>0</v>
      </c>
      <c r="M8" s="43">
        <f t="shared" si="0"/>
        <v>0</v>
      </c>
    </row>
    <row r="9" spans="1:13" ht="12.75">
      <c r="A9" s="42">
        <v>7</v>
      </c>
      <c r="C9" s="43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2">
        <f t="shared" si="1"/>
        <v>0</v>
      </c>
      <c r="M9" s="43">
        <f t="shared" si="0"/>
        <v>0</v>
      </c>
    </row>
    <row r="10" spans="1:13" ht="12.75">
      <c r="A10" s="42">
        <v>8</v>
      </c>
      <c r="C10" s="43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2">
        <f>SUM(D10:K10)</f>
        <v>0</v>
      </c>
      <c r="M10" s="43">
        <f>C10*L10</f>
        <v>0</v>
      </c>
    </row>
    <row r="11" spans="1:13" ht="12.75">
      <c r="A11" s="42">
        <v>9</v>
      </c>
      <c r="C11" s="43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39">
        <v>0</v>
      </c>
      <c r="L11" s="42">
        <f t="shared" si="1"/>
        <v>0</v>
      </c>
      <c r="M11" s="43">
        <f t="shared" si="0"/>
        <v>0</v>
      </c>
    </row>
    <row r="12" spans="2:13" ht="12.75">
      <c r="B12" s="42" t="s">
        <v>41</v>
      </c>
      <c r="D12" s="42">
        <f aca="true" t="shared" si="2" ref="D12:J12">SUM(D3:D11)</f>
        <v>8</v>
      </c>
      <c r="E12" s="42">
        <f t="shared" si="2"/>
        <v>9</v>
      </c>
      <c r="F12" s="42">
        <f t="shared" si="2"/>
        <v>13</v>
      </c>
      <c r="G12" s="42">
        <f t="shared" si="2"/>
        <v>0</v>
      </c>
      <c r="H12" s="42">
        <f t="shared" si="2"/>
        <v>0</v>
      </c>
      <c r="I12" s="42">
        <f t="shared" si="2"/>
        <v>16</v>
      </c>
      <c r="J12" s="42">
        <f t="shared" si="2"/>
        <v>1</v>
      </c>
      <c r="K12" s="42">
        <f>SUM(K3:K11)</f>
        <v>1</v>
      </c>
      <c r="L12" s="42">
        <f>SUM(L3:L11)</f>
        <v>48</v>
      </c>
      <c r="M12" s="43">
        <f>SUM(M3:M11)</f>
        <v>3600</v>
      </c>
    </row>
    <row r="13" ht="12.75">
      <c r="L13" s="42">
        <f>SUM(D12:K12)</f>
        <v>48</v>
      </c>
    </row>
    <row r="15" spans="2:13" ht="12.75">
      <c r="B15" s="42" t="s">
        <v>14</v>
      </c>
      <c r="C15" s="43">
        <f>M12</f>
        <v>3600</v>
      </c>
      <c r="D15" s="42">
        <f>D12/L12</f>
        <v>0.16666666666666666</v>
      </c>
      <c r="E15" s="42">
        <f>E12/L12</f>
        <v>0.1875</v>
      </c>
      <c r="F15" s="42">
        <f>F12/L12</f>
        <v>0.2708333333333333</v>
      </c>
      <c r="G15" s="42">
        <f>G12/L12</f>
        <v>0</v>
      </c>
      <c r="H15" s="42">
        <f>H12/L12</f>
        <v>0</v>
      </c>
      <c r="I15" s="42">
        <f>I12/L12</f>
        <v>0.3333333333333333</v>
      </c>
      <c r="J15" s="42">
        <f>J12/L12</f>
        <v>0.020833333333333332</v>
      </c>
      <c r="K15" s="42">
        <f>K12/L12</f>
        <v>0.020833333333333332</v>
      </c>
      <c r="L15" s="43"/>
      <c r="M15" s="42">
        <f>SUM(D15:L15)</f>
        <v>1</v>
      </c>
    </row>
    <row r="16" spans="4:13" ht="12.75">
      <c r="D16" s="43">
        <f>C15*D15</f>
        <v>600</v>
      </c>
      <c r="E16" s="43">
        <f>C15*E15</f>
        <v>675</v>
      </c>
      <c r="F16" s="43">
        <f>C15*F15</f>
        <v>974.9999999999999</v>
      </c>
      <c r="G16" s="43">
        <f>C15*G15</f>
        <v>0</v>
      </c>
      <c r="H16" s="43">
        <f>C15*H15</f>
        <v>0</v>
      </c>
      <c r="I16" s="43">
        <f>C15*I15</f>
        <v>1200</v>
      </c>
      <c r="J16" s="43">
        <f>C15*J15</f>
        <v>75</v>
      </c>
      <c r="K16" s="43">
        <f>C15*K15</f>
        <v>75</v>
      </c>
      <c r="L16" s="43"/>
      <c r="M16" s="43">
        <f>SUM(D16:K16)</f>
        <v>3600</v>
      </c>
    </row>
    <row r="19" spans="2:11" ht="12.75">
      <c r="B19" s="42" t="s">
        <v>67</v>
      </c>
      <c r="C19" s="42" t="s">
        <v>68</v>
      </c>
      <c r="D19" s="42" t="s">
        <v>1</v>
      </c>
      <c r="E19" s="42" t="s">
        <v>2</v>
      </c>
      <c r="F19" s="42" t="s">
        <v>3</v>
      </c>
      <c r="G19" s="42" t="s">
        <v>5</v>
      </c>
      <c r="H19" s="42" t="s">
        <v>6</v>
      </c>
      <c r="I19" s="42" t="s">
        <v>4</v>
      </c>
      <c r="J19" s="42" t="s">
        <v>199</v>
      </c>
      <c r="K19" s="42" t="s">
        <v>97</v>
      </c>
    </row>
    <row r="20" spans="2:11" ht="12.75">
      <c r="B20" s="42">
        <v>1</v>
      </c>
      <c r="C20" s="42">
        <v>28</v>
      </c>
      <c r="D20" s="41">
        <f>C20*D16/100</f>
        <v>168</v>
      </c>
      <c r="E20" s="41">
        <f>C20*E16/100</f>
        <v>189</v>
      </c>
      <c r="F20" s="41">
        <f>C20*F16/100</f>
        <v>272.99999999999994</v>
      </c>
      <c r="G20" s="41">
        <f>C20*G16/100</f>
        <v>0</v>
      </c>
      <c r="H20" s="41">
        <f>C20*H16/100</f>
        <v>0</v>
      </c>
      <c r="I20" s="41">
        <f>C20*I16/100</f>
        <v>336</v>
      </c>
      <c r="J20" s="41">
        <f>C20*J16/100</f>
        <v>21</v>
      </c>
      <c r="K20" s="41">
        <f>C20*K16/100</f>
        <v>21</v>
      </c>
    </row>
    <row r="21" spans="2:11" ht="12.75">
      <c r="B21" s="42">
        <v>2</v>
      </c>
      <c r="C21" s="42">
        <v>22</v>
      </c>
      <c r="D21" s="41">
        <f>C21*D16/100</f>
        <v>132</v>
      </c>
      <c r="E21" s="41">
        <f>C21*E16/100</f>
        <v>148.5</v>
      </c>
      <c r="F21" s="41">
        <f>C21*F16/100</f>
        <v>214.49999999999997</v>
      </c>
      <c r="G21" s="41">
        <f>C21*G16/100</f>
        <v>0</v>
      </c>
      <c r="H21" s="41">
        <f>C21*H16/100</f>
        <v>0</v>
      </c>
      <c r="I21" s="41">
        <f>C21*I16/100</f>
        <v>264</v>
      </c>
      <c r="J21" s="41">
        <f>C21*J16/100</f>
        <v>16.5</v>
      </c>
      <c r="K21" s="41">
        <f>C21*K16/100</f>
        <v>16.5</v>
      </c>
    </row>
    <row r="22" spans="2:11" ht="12.75">
      <c r="B22" s="42">
        <v>3</v>
      </c>
      <c r="C22" s="42">
        <v>15</v>
      </c>
      <c r="D22" s="41">
        <f>C22*D16/100</f>
        <v>90</v>
      </c>
      <c r="E22" s="41">
        <f>C22*E16/100</f>
        <v>101.25</v>
      </c>
      <c r="F22" s="41">
        <f>C22*F16/100</f>
        <v>146.24999999999997</v>
      </c>
      <c r="G22" s="41">
        <f>C22*G16/100</f>
        <v>0</v>
      </c>
      <c r="H22" s="41">
        <f>C22*H16/100</f>
        <v>0</v>
      </c>
      <c r="I22" s="41">
        <f>C22*I16/100</f>
        <v>180</v>
      </c>
      <c r="J22" s="41">
        <f>C22*J16/100</f>
        <v>11.25</v>
      </c>
      <c r="K22" s="41">
        <f>C22*K16/100</f>
        <v>11.25</v>
      </c>
    </row>
    <row r="23" spans="2:11" ht="12.75">
      <c r="B23" s="42">
        <v>4</v>
      </c>
      <c r="C23" s="42">
        <v>9</v>
      </c>
      <c r="D23" s="41">
        <f>C23*D16/100</f>
        <v>54</v>
      </c>
      <c r="E23" s="41">
        <f>C23*E16/100</f>
        <v>60.75</v>
      </c>
      <c r="F23" s="41">
        <f>C23*F16/100</f>
        <v>87.74999999999999</v>
      </c>
      <c r="G23" s="41">
        <f>C23*G16/100</f>
        <v>0</v>
      </c>
      <c r="H23" s="41">
        <f>C23*H16/100</f>
        <v>0</v>
      </c>
      <c r="I23" s="41">
        <f>C23*I16/100</f>
        <v>108</v>
      </c>
      <c r="J23" s="41">
        <f>C23*J16/100</f>
        <v>6.75</v>
      </c>
      <c r="K23" s="41">
        <f>C23*K16/100</f>
        <v>6.75</v>
      </c>
    </row>
    <row r="24" spans="2:11" ht="12.75">
      <c r="B24" s="42">
        <v>5</v>
      </c>
      <c r="C24" s="42">
        <v>8</v>
      </c>
      <c r="D24" s="41">
        <f>C24*D16/100</f>
        <v>48</v>
      </c>
      <c r="E24" s="41">
        <f>C24*E16/100</f>
        <v>54</v>
      </c>
      <c r="F24" s="41">
        <f>C24*F16/100</f>
        <v>77.99999999999999</v>
      </c>
      <c r="G24" s="41">
        <f>C24*G16/100</f>
        <v>0</v>
      </c>
      <c r="H24" s="41">
        <f>C24*H16/100</f>
        <v>0</v>
      </c>
      <c r="I24" s="41">
        <f>C24*I16/100</f>
        <v>96</v>
      </c>
      <c r="J24" s="41">
        <f>C24*J16/100</f>
        <v>6</v>
      </c>
      <c r="K24" s="41">
        <f>C24*K16/100</f>
        <v>6</v>
      </c>
    </row>
    <row r="25" spans="2:11" ht="12.75">
      <c r="B25" s="42">
        <v>6</v>
      </c>
      <c r="C25" s="42">
        <v>7</v>
      </c>
      <c r="D25" s="41">
        <f>C25*D16/100</f>
        <v>42</v>
      </c>
      <c r="E25" s="41">
        <f>C25*E16/100</f>
        <v>47.25</v>
      </c>
      <c r="F25" s="41">
        <f>C25*F16/100</f>
        <v>68.24999999999999</v>
      </c>
      <c r="G25" s="41">
        <f>C25*G16/100</f>
        <v>0</v>
      </c>
      <c r="H25" s="41">
        <f>C25*H16/100</f>
        <v>0</v>
      </c>
      <c r="I25" s="41">
        <f>C25*I16/100</f>
        <v>84</v>
      </c>
      <c r="J25" s="41">
        <f>C25*J16/100</f>
        <v>5.25</v>
      </c>
      <c r="K25" s="41">
        <f>C25*K16/100</f>
        <v>5.25</v>
      </c>
    </row>
    <row r="26" spans="2:11" ht="12.75">
      <c r="B26" s="42">
        <v>7</v>
      </c>
      <c r="C26" s="42">
        <v>6</v>
      </c>
      <c r="D26" s="41">
        <f>C26*D16/100</f>
        <v>36</v>
      </c>
      <c r="E26" s="41">
        <f>C26*E16/100</f>
        <v>40.5</v>
      </c>
      <c r="F26" s="41">
        <f>C26*F16/100</f>
        <v>58.49999999999999</v>
      </c>
      <c r="G26" s="41">
        <f>C26*G16/100</f>
        <v>0</v>
      </c>
      <c r="H26" s="41">
        <f>C26*H16/100</f>
        <v>0</v>
      </c>
      <c r="I26" s="41">
        <f>C26*I16/100</f>
        <v>72</v>
      </c>
      <c r="J26" s="41">
        <f>C26*J16/100</f>
        <v>4.5</v>
      </c>
      <c r="K26" s="41">
        <f>C26*K16/100</f>
        <v>4.5</v>
      </c>
    </row>
    <row r="27" spans="2:14" ht="12.75">
      <c r="B27" s="42">
        <v>8</v>
      </c>
      <c r="C27" s="42">
        <v>5</v>
      </c>
      <c r="D27" s="41">
        <f>C27*D16/100</f>
        <v>30</v>
      </c>
      <c r="E27" s="41">
        <f>C27*E16/100</f>
        <v>33.75</v>
      </c>
      <c r="F27" s="41">
        <f>C27*F16/100</f>
        <v>48.74999999999999</v>
      </c>
      <c r="G27" s="41">
        <f>C27*G16/100</f>
        <v>0</v>
      </c>
      <c r="H27" s="41">
        <f>C27*H16/100</f>
        <v>0</v>
      </c>
      <c r="I27" s="41">
        <f>C27*I16/100</f>
        <v>60</v>
      </c>
      <c r="J27" s="41">
        <f>C27*J16/100</f>
        <v>3.75</v>
      </c>
      <c r="K27" s="41">
        <f>C27*K16/100</f>
        <v>3.75</v>
      </c>
      <c r="L27" s="43">
        <f>SUM(D20:K27)</f>
        <v>3600</v>
      </c>
      <c r="N27" s="43">
        <f>M12-M27</f>
        <v>3600</v>
      </c>
    </row>
    <row r="31" ht="12.75">
      <c r="K31" s="43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44"/>
      <c r="B35" s="44"/>
      <c r="C35" s="44"/>
      <c r="D35" s="44"/>
      <c r="E35" s="44"/>
      <c r="F35" s="44"/>
      <c r="G35" s="44"/>
      <c r="H35" s="44"/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2.7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44"/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12.75">
      <c r="A40" s="44"/>
      <c r="B40" s="44"/>
      <c r="C40" s="44"/>
      <c r="D40" s="44"/>
      <c r="E40" s="44"/>
      <c r="F40" s="44"/>
      <c r="G40" s="44"/>
      <c r="H40" s="44"/>
    </row>
    <row r="41" spans="1:8" ht="12.75">
      <c r="A41" s="44"/>
      <c r="B41" s="44"/>
      <c r="C41" s="44"/>
      <c r="D41" s="44"/>
      <c r="E41" s="44"/>
      <c r="F41" s="44"/>
      <c r="G41" s="44"/>
      <c r="H41" s="44"/>
    </row>
    <row r="42" spans="1:8" ht="12.75">
      <c r="A42" s="44"/>
      <c r="B42" s="44"/>
      <c r="C42" s="44"/>
      <c r="D42" s="44"/>
      <c r="E42" s="44"/>
      <c r="F42" s="44"/>
      <c r="G42" s="44"/>
      <c r="H42" s="44"/>
    </row>
    <row r="43" spans="1:8" ht="12.75">
      <c r="A43" s="44"/>
      <c r="B43" s="44"/>
      <c r="C43" s="44"/>
      <c r="D43" s="44"/>
      <c r="E43" s="44"/>
      <c r="F43" s="44"/>
      <c r="G43" s="44"/>
      <c r="H43" s="44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55.421875" style="16" customWidth="1"/>
    <col min="2" max="2" width="44.8515625" style="0" bestFit="1" customWidth="1"/>
    <col min="3" max="3" width="16.7109375" style="0" customWidth="1"/>
    <col min="4" max="4" width="13.421875" style="0" customWidth="1"/>
    <col min="5" max="5" width="13.57421875" style="0" customWidth="1"/>
  </cols>
  <sheetData>
    <row r="1" spans="1:8" ht="12.75">
      <c r="A1" s="37" t="s">
        <v>17</v>
      </c>
      <c r="B1" s="17"/>
      <c r="C1" s="12"/>
      <c r="D1" s="13"/>
      <c r="E1" s="11"/>
      <c r="F1" s="11"/>
      <c r="G1" s="11"/>
      <c r="H1" s="11"/>
    </row>
    <row r="2" spans="1:8" ht="12.75" customHeight="1">
      <c r="A2" s="37" t="s">
        <v>51</v>
      </c>
      <c r="B2" s="17"/>
      <c r="C2" s="12"/>
      <c r="D2" s="13"/>
      <c r="E2" s="11"/>
      <c r="F2" s="11"/>
      <c r="G2" s="11"/>
      <c r="H2" s="11"/>
    </row>
    <row r="3" spans="1:8" ht="25.5">
      <c r="A3" s="37" t="s">
        <v>40</v>
      </c>
      <c r="B3" s="17"/>
      <c r="C3" s="12"/>
      <c r="D3" s="13"/>
      <c r="E3" s="11"/>
      <c r="F3" s="11"/>
      <c r="G3" s="11"/>
      <c r="H3" s="11"/>
    </row>
    <row r="4" spans="1:8" ht="12.75" customHeight="1">
      <c r="A4" s="37" t="s">
        <v>18</v>
      </c>
      <c r="B4" s="17"/>
      <c r="C4" s="12"/>
      <c r="D4" s="14"/>
      <c r="E4" s="11"/>
      <c r="F4" s="11"/>
      <c r="G4" s="11"/>
      <c r="H4" s="11"/>
    </row>
    <row r="5" spans="1:8" ht="12.75" customHeight="1">
      <c r="A5" s="37"/>
      <c r="B5" s="17"/>
      <c r="C5" s="12"/>
      <c r="D5" s="14"/>
      <c r="E5" s="11"/>
      <c r="F5" s="11"/>
      <c r="G5" s="11"/>
      <c r="H5" s="11"/>
    </row>
    <row r="6" spans="1:8" ht="12.75">
      <c r="A6" s="37" t="s">
        <v>19</v>
      </c>
      <c r="B6" s="17"/>
      <c r="C6" s="12"/>
      <c r="D6" s="13"/>
      <c r="E6" s="11"/>
      <c r="F6" s="11"/>
      <c r="G6" s="11"/>
      <c r="H6" s="11"/>
    </row>
    <row r="7" spans="1:8" ht="38.25">
      <c r="A7" s="37" t="s">
        <v>52</v>
      </c>
      <c r="B7" s="17"/>
      <c r="C7" s="12"/>
      <c r="D7" s="13"/>
      <c r="E7" s="11"/>
      <c r="F7" s="11"/>
      <c r="G7" s="11"/>
      <c r="H7" s="11"/>
    </row>
    <row r="8" spans="1:8" ht="12.75">
      <c r="A8" s="37" t="s">
        <v>53</v>
      </c>
      <c r="B8" s="17"/>
      <c r="C8" s="12"/>
      <c r="D8" s="13"/>
      <c r="E8" s="11"/>
      <c r="F8" s="11"/>
      <c r="G8" s="11"/>
      <c r="H8" s="11"/>
    </row>
    <row r="9" spans="1:8" ht="12.75">
      <c r="A9" s="37" t="s">
        <v>30</v>
      </c>
      <c r="B9" s="17" t="s">
        <v>20</v>
      </c>
      <c r="C9" s="12"/>
      <c r="D9" s="14"/>
      <c r="E9" s="11"/>
      <c r="F9" s="11"/>
      <c r="G9" s="11"/>
      <c r="H9" s="11"/>
    </row>
    <row r="10" spans="1:8" ht="12.75">
      <c r="A10" s="37" t="s">
        <v>32</v>
      </c>
      <c r="B10" s="17" t="s">
        <v>21</v>
      </c>
      <c r="C10" s="12"/>
      <c r="D10" s="14"/>
      <c r="E10" s="11"/>
      <c r="F10" s="11"/>
      <c r="G10" s="11"/>
      <c r="H10" s="11"/>
    </row>
    <row r="11" spans="1:8" ht="12.75">
      <c r="A11" s="37" t="s">
        <v>22</v>
      </c>
      <c r="B11" s="17" t="s">
        <v>23</v>
      </c>
      <c r="C11" s="12"/>
      <c r="D11" s="14"/>
      <c r="E11" s="11"/>
      <c r="F11" s="11"/>
      <c r="G11" s="11"/>
      <c r="H11" s="11"/>
    </row>
    <row r="12" spans="1:8" ht="12.75">
      <c r="A12" s="37" t="s">
        <v>24</v>
      </c>
      <c r="B12" s="17" t="s">
        <v>25</v>
      </c>
      <c r="C12" s="12"/>
      <c r="D12" s="14"/>
      <c r="E12" s="11"/>
      <c r="F12" s="11"/>
      <c r="G12" s="11"/>
      <c r="H12" s="11"/>
    </row>
    <row r="13" spans="1:8" ht="12.75">
      <c r="A13" s="37" t="s">
        <v>26</v>
      </c>
      <c r="B13" s="17"/>
      <c r="C13" s="12"/>
      <c r="D13" s="14"/>
      <c r="E13" s="11"/>
      <c r="F13" s="11"/>
      <c r="G13" s="11"/>
      <c r="H13" s="11"/>
    </row>
    <row r="14" spans="1:8" ht="12.75">
      <c r="A14" s="37" t="s">
        <v>27</v>
      </c>
      <c r="B14" s="17"/>
      <c r="C14" s="12"/>
      <c r="D14" s="14"/>
      <c r="E14" s="11"/>
      <c r="F14" s="11"/>
      <c r="G14" s="11"/>
      <c r="H14" s="11"/>
    </row>
    <row r="15" spans="1:8" ht="12.75">
      <c r="A15" s="37" t="s">
        <v>28</v>
      </c>
      <c r="B15" s="17"/>
      <c r="C15" s="12"/>
      <c r="D15" s="14"/>
      <c r="E15" s="11"/>
      <c r="F15" s="11"/>
      <c r="G15" s="11"/>
      <c r="H15" s="11"/>
    </row>
    <row r="16" spans="1:8" ht="12.75">
      <c r="A16" s="37" t="s">
        <v>29</v>
      </c>
      <c r="B16" s="17"/>
      <c r="C16" s="12"/>
      <c r="D16" s="14"/>
      <c r="E16" s="11"/>
      <c r="F16" s="11"/>
      <c r="G16" s="11"/>
      <c r="H16" s="11"/>
    </row>
    <row r="17" spans="1:8" ht="12.75">
      <c r="A17" s="37" t="s">
        <v>30</v>
      </c>
      <c r="B17" s="17" t="s">
        <v>31</v>
      </c>
      <c r="C17" s="12"/>
      <c r="D17" s="14"/>
      <c r="E17" s="11"/>
      <c r="F17" s="11"/>
      <c r="G17" s="11"/>
      <c r="H17" s="11"/>
    </row>
    <row r="18" spans="1:8" ht="12.75">
      <c r="A18" s="37" t="s">
        <v>32</v>
      </c>
      <c r="B18" s="17" t="s">
        <v>33</v>
      </c>
      <c r="C18" s="12"/>
      <c r="D18" s="14"/>
      <c r="E18" s="11"/>
      <c r="F18" s="11"/>
      <c r="G18" s="11"/>
      <c r="H18" s="11"/>
    </row>
    <row r="19" spans="1:8" ht="12.75">
      <c r="A19" s="37" t="s">
        <v>22</v>
      </c>
      <c r="B19" s="17" t="s">
        <v>34</v>
      </c>
      <c r="C19" s="12"/>
      <c r="D19" s="14"/>
      <c r="E19" s="11"/>
      <c r="F19" s="11"/>
      <c r="G19" s="11"/>
      <c r="H19" s="11"/>
    </row>
    <row r="20" spans="1:8" ht="12.75">
      <c r="A20" s="37" t="s">
        <v>24</v>
      </c>
      <c r="B20" s="17" t="s">
        <v>35</v>
      </c>
      <c r="C20" s="12"/>
      <c r="D20" s="14"/>
      <c r="E20" s="11"/>
      <c r="F20" s="11"/>
      <c r="G20" s="11"/>
      <c r="H20" s="11"/>
    </row>
    <row r="21" spans="1:8" ht="12.75">
      <c r="A21" s="37" t="s">
        <v>36</v>
      </c>
      <c r="B21" s="17" t="s">
        <v>37</v>
      </c>
      <c r="C21" s="12"/>
      <c r="D21" s="14"/>
      <c r="E21" s="11"/>
      <c r="F21" s="11"/>
      <c r="G21" s="11"/>
      <c r="H21" s="11"/>
    </row>
    <row r="22" spans="1:4" ht="12.75">
      <c r="A22" s="38"/>
      <c r="B22" s="18"/>
      <c r="C22" s="12"/>
      <c r="D22" s="12"/>
    </row>
    <row r="23" spans="1:2" ht="12.75">
      <c r="A23" s="38"/>
      <c r="B23" s="18"/>
    </row>
    <row r="24" spans="1:2" ht="12.75">
      <c r="A24" s="187" t="s">
        <v>43</v>
      </c>
      <c r="B24" s="187"/>
    </row>
    <row r="25" spans="1:2" ht="12.75">
      <c r="A25" s="37" t="s">
        <v>30</v>
      </c>
      <c r="B25" s="19">
        <v>0.22</v>
      </c>
    </row>
    <row r="26" spans="1:2" ht="12.75">
      <c r="A26" s="37" t="s">
        <v>32</v>
      </c>
      <c r="B26" s="19">
        <v>0.16</v>
      </c>
    </row>
    <row r="27" spans="1:2" ht="12.75">
      <c r="A27" s="37" t="s">
        <v>22</v>
      </c>
      <c r="B27" s="19">
        <v>0.13</v>
      </c>
    </row>
    <row r="28" spans="1:2" ht="12.75">
      <c r="A28" s="37" t="s">
        <v>24</v>
      </c>
      <c r="B28" s="19">
        <v>0.1</v>
      </c>
    </row>
    <row r="29" spans="1:2" ht="12.75">
      <c r="A29" s="37" t="s">
        <v>44</v>
      </c>
      <c r="B29" s="19">
        <v>0.09</v>
      </c>
    </row>
    <row r="30" spans="1:2" ht="12.75">
      <c r="A30" s="37" t="s">
        <v>45</v>
      </c>
      <c r="B30" s="19">
        <v>0.08</v>
      </c>
    </row>
    <row r="31" spans="1:2" ht="12.75">
      <c r="A31" s="37" t="s">
        <v>46</v>
      </c>
      <c r="B31" s="19">
        <v>0.07</v>
      </c>
    </row>
    <row r="32" spans="1:2" ht="12.75">
      <c r="A32" s="37" t="s">
        <v>47</v>
      </c>
      <c r="B32" s="19">
        <v>0.06</v>
      </c>
    </row>
    <row r="33" spans="1:2" ht="12.75">
      <c r="A33" s="37" t="s">
        <v>48</v>
      </c>
      <c r="B33" s="19">
        <v>0.05</v>
      </c>
    </row>
    <row r="34" spans="1:2" ht="12.75">
      <c r="A34" s="37" t="s">
        <v>49</v>
      </c>
      <c r="B34" s="19">
        <v>0.04</v>
      </c>
    </row>
    <row r="35" spans="1:2" ht="12.75">
      <c r="A35" s="38"/>
      <c r="B35" s="18"/>
    </row>
    <row r="36" spans="1:2" ht="12.75">
      <c r="A36" s="38"/>
      <c r="B36" s="18"/>
    </row>
    <row r="37" spans="1:2" ht="12.75" customHeight="1">
      <c r="A37" s="187" t="s">
        <v>50</v>
      </c>
      <c r="B37" s="187"/>
    </row>
    <row r="38" spans="1:2" ht="12.75">
      <c r="A38" s="37" t="s">
        <v>30</v>
      </c>
      <c r="B38" s="19">
        <v>0.28</v>
      </c>
    </row>
    <row r="39" spans="1:2" ht="12.75">
      <c r="A39" s="37" t="s">
        <v>32</v>
      </c>
      <c r="B39" s="19">
        <v>0.22</v>
      </c>
    </row>
    <row r="40" spans="1:2" ht="12.75">
      <c r="A40" s="37" t="s">
        <v>22</v>
      </c>
      <c r="B40" s="19">
        <v>0.15</v>
      </c>
    </row>
    <row r="41" spans="1:2" ht="12.75">
      <c r="A41" s="37" t="s">
        <v>24</v>
      </c>
      <c r="B41" s="19">
        <v>0.09</v>
      </c>
    </row>
    <row r="42" spans="1:2" ht="12.75">
      <c r="A42" s="37" t="s">
        <v>44</v>
      </c>
      <c r="B42" s="19">
        <v>0.08</v>
      </c>
    </row>
    <row r="43" spans="1:2" ht="12.75">
      <c r="A43" s="37" t="s">
        <v>45</v>
      </c>
      <c r="B43" s="19">
        <v>0.07</v>
      </c>
    </row>
    <row r="44" spans="1:2" ht="12.75">
      <c r="A44" s="37" t="s">
        <v>46</v>
      </c>
      <c r="B44" s="19">
        <v>0.06</v>
      </c>
    </row>
    <row r="45" spans="1:2" ht="12.75">
      <c r="A45" s="37" t="s">
        <v>47</v>
      </c>
      <c r="B45" s="19">
        <v>0.05</v>
      </c>
    </row>
    <row r="46" ht="13.5" thickBot="1"/>
    <row r="47" spans="1:5" ht="39" thickBot="1">
      <c r="A47" s="33" t="s">
        <v>54</v>
      </c>
      <c r="B47" s="34" t="s">
        <v>55</v>
      </c>
      <c r="C47" s="34" t="s">
        <v>66</v>
      </c>
      <c r="D47" s="34" t="s">
        <v>56</v>
      </c>
      <c r="E47" s="34" t="s">
        <v>57</v>
      </c>
    </row>
    <row r="48" spans="1:5" ht="26.25" thickBot="1">
      <c r="A48" s="35" t="s">
        <v>42</v>
      </c>
      <c r="B48" s="36" t="s">
        <v>58</v>
      </c>
      <c r="C48" s="36" t="s">
        <v>59</v>
      </c>
      <c r="D48" s="36" t="s">
        <v>59</v>
      </c>
      <c r="E48" s="36" t="s">
        <v>59</v>
      </c>
    </row>
    <row r="49" spans="1:5" ht="12.75">
      <c r="A49" s="188" t="s">
        <v>7</v>
      </c>
      <c r="B49" s="188" t="s">
        <v>60</v>
      </c>
      <c r="C49" s="188" t="s">
        <v>61</v>
      </c>
      <c r="D49" s="188" t="s">
        <v>59</v>
      </c>
      <c r="E49" s="188" t="s">
        <v>59</v>
      </c>
    </row>
    <row r="50" spans="1:5" ht="13.5" thickBot="1">
      <c r="A50" s="189"/>
      <c r="B50" s="189"/>
      <c r="C50" s="189"/>
      <c r="D50" s="189"/>
      <c r="E50" s="189"/>
    </row>
    <row r="51" spans="1:5" ht="24.75" customHeight="1">
      <c r="A51" s="188" t="s">
        <v>36</v>
      </c>
      <c r="B51" s="188" t="s">
        <v>62</v>
      </c>
      <c r="C51" s="188" t="s">
        <v>61</v>
      </c>
      <c r="D51" s="188" t="s">
        <v>59</v>
      </c>
      <c r="E51" s="188" t="s">
        <v>61</v>
      </c>
    </row>
    <row r="52" spans="1:5" ht="13.5" thickBot="1">
      <c r="A52" s="189"/>
      <c r="B52" s="189"/>
      <c r="C52" s="189"/>
      <c r="D52" s="189"/>
      <c r="E52" s="189"/>
    </row>
    <row r="53" spans="1:5" ht="39" thickBot="1">
      <c r="A53" s="35"/>
      <c r="B53" s="36" t="s">
        <v>63</v>
      </c>
      <c r="C53" s="36" t="s">
        <v>61</v>
      </c>
      <c r="D53" s="36" t="s">
        <v>61</v>
      </c>
      <c r="E53" s="36" t="s">
        <v>61</v>
      </c>
    </row>
    <row r="54" spans="1:5" ht="13.5" thickBot="1">
      <c r="A54" s="35" t="s">
        <v>64</v>
      </c>
      <c r="B54" s="36" t="s">
        <v>65</v>
      </c>
      <c r="C54" s="36" t="s">
        <v>59</v>
      </c>
      <c r="D54" s="36" t="s">
        <v>59</v>
      </c>
      <c r="E54" s="36" t="s">
        <v>59</v>
      </c>
    </row>
  </sheetData>
  <sheetProtection/>
  <mergeCells count="12">
    <mergeCell ref="C49:C50"/>
    <mergeCell ref="D49:D50"/>
    <mergeCell ref="A24:B24"/>
    <mergeCell ref="A37:B37"/>
    <mergeCell ref="E49:E50"/>
    <mergeCell ref="A51:A52"/>
    <mergeCell ref="B51:B52"/>
    <mergeCell ref="C51:C52"/>
    <mergeCell ref="D51:D52"/>
    <mergeCell ref="E51:E52"/>
    <mergeCell ref="A49:A50"/>
    <mergeCell ref="B49:B5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selection activeCell="AX20" sqref="AX20"/>
    </sheetView>
  </sheetViews>
  <sheetFormatPr defaultColWidth="9.140625" defaultRowHeight="12.75"/>
  <cols>
    <col min="1" max="1" width="10.28125" style="26" bestFit="1" customWidth="1"/>
    <col min="2" max="2" width="21.00390625" style="26" bestFit="1" customWidth="1"/>
    <col min="3" max="3" width="11.57421875" style="31" bestFit="1" customWidth="1"/>
    <col min="4" max="4" width="3.8515625" style="31" bestFit="1" customWidth="1"/>
    <col min="5" max="5" width="3.140625" style="88" customWidth="1"/>
    <col min="6" max="6" width="10.00390625" style="32" bestFit="1" customWidth="1"/>
    <col min="7" max="7" width="3.421875" style="88" customWidth="1"/>
    <col min="8" max="8" width="7.00390625" style="91" hidden="1" customWidth="1"/>
    <col min="9" max="21" width="4.8515625" style="57" hidden="1" customWidth="1"/>
    <col min="22" max="22" width="4.421875" style="57" hidden="1" customWidth="1"/>
    <col min="23" max="23" width="4.8515625" style="57" hidden="1" customWidth="1"/>
    <col min="24" max="24" width="3.28125" style="75" bestFit="1" customWidth="1"/>
    <col min="25" max="25" width="9.421875" style="47" bestFit="1" customWidth="1"/>
    <col min="26" max="26" width="3.28125" style="75" bestFit="1" customWidth="1"/>
    <col min="27" max="27" width="9.57421875" style="47" bestFit="1" customWidth="1"/>
    <col min="28" max="28" width="6.28125" style="75" hidden="1" customWidth="1"/>
    <col min="29" max="29" width="5.140625" style="26" hidden="1" customWidth="1"/>
    <col min="30" max="30" width="3.57421875" style="26" hidden="1" customWidth="1"/>
    <col min="31" max="31" width="4.140625" style="26" hidden="1" customWidth="1"/>
    <col min="32" max="32" width="4.28125" style="26" hidden="1" customWidth="1"/>
    <col min="33" max="33" width="9.28125" style="47" hidden="1" customWidth="1"/>
    <col min="34" max="34" width="3.28125" style="75" hidden="1" customWidth="1"/>
    <col min="35" max="35" width="5.140625" style="26" hidden="1" customWidth="1"/>
    <col min="36" max="36" width="4.28125" style="26" hidden="1" customWidth="1"/>
    <col min="37" max="37" width="6.421875" style="26" hidden="1" customWidth="1"/>
    <col min="38" max="38" width="4.421875" style="26" hidden="1" customWidth="1"/>
    <col min="39" max="39" width="9.28125" style="47" hidden="1" customWidth="1"/>
    <col min="40" max="40" width="3.28125" style="75" hidden="1" customWidth="1"/>
    <col min="41" max="41" width="4.140625" style="26" hidden="1" customWidth="1"/>
    <col min="42" max="44" width="4.28125" style="26" hidden="1" customWidth="1"/>
    <col min="45" max="45" width="8.7109375" style="47" hidden="1" customWidth="1"/>
    <col min="46" max="46" width="3.00390625" style="75" customWidth="1"/>
    <col min="47" max="16384" width="9.140625" style="26" customWidth="1"/>
  </cols>
  <sheetData>
    <row r="1" spans="1:46" ht="12.75">
      <c r="A1" s="65">
        <v>2016</v>
      </c>
      <c r="B1" s="23" t="s">
        <v>94</v>
      </c>
      <c r="C1" s="62">
        <f ca="1">TODAY()</f>
        <v>43054</v>
      </c>
      <c r="D1" s="30"/>
      <c r="E1" s="70"/>
      <c r="F1" s="52"/>
      <c r="G1" s="90"/>
      <c r="H1" s="89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67"/>
      <c r="Y1" s="45"/>
      <c r="Z1" s="67"/>
      <c r="AA1" s="45"/>
      <c r="AB1" s="67"/>
      <c r="AC1" s="22">
        <v>5</v>
      </c>
      <c r="AD1" s="25"/>
      <c r="AE1" s="25"/>
      <c r="AF1" s="25"/>
      <c r="AG1" s="45"/>
      <c r="AH1" s="67"/>
      <c r="AI1" s="22">
        <v>6</v>
      </c>
      <c r="AJ1" s="25"/>
      <c r="AK1" s="25"/>
      <c r="AL1" s="25"/>
      <c r="AM1" s="45"/>
      <c r="AN1" s="67"/>
      <c r="AO1" s="22">
        <v>7</v>
      </c>
      <c r="AP1" s="25"/>
      <c r="AQ1" s="25"/>
      <c r="AR1" s="25"/>
      <c r="AS1" s="45"/>
      <c r="AT1" s="67"/>
    </row>
    <row r="2" spans="1:46" ht="139.5">
      <c r="A2" s="22" t="s">
        <v>92</v>
      </c>
      <c r="B2" s="22" t="s">
        <v>93</v>
      </c>
      <c r="C2" s="48" t="s">
        <v>70</v>
      </c>
      <c r="D2" s="48" t="s">
        <v>0</v>
      </c>
      <c r="E2" s="81"/>
      <c r="F2" s="92" t="s">
        <v>73</v>
      </c>
      <c r="G2" s="81"/>
      <c r="H2" s="82"/>
      <c r="I2" s="55" t="s">
        <v>77</v>
      </c>
      <c r="J2" s="55">
        <v>1</v>
      </c>
      <c r="K2" s="55">
        <v>2</v>
      </c>
      <c r="L2" s="55">
        <v>3</v>
      </c>
      <c r="M2" s="55">
        <v>4</v>
      </c>
      <c r="N2" s="55">
        <v>5</v>
      </c>
      <c r="O2" s="55">
        <v>6</v>
      </c>
      <c r="P2" s="55">
        <v>7</v>
      </c>
      <c r="Q2" s="55" t="s">
        <v>78</v>
      </c>
      <c r="R2" s="55" t="s">
        <v>79</v>
      </c>
      <c r="S2" s="55" t="s">
        <v>80</v>
      </c>
      <c r="T2" s="55" t="s">
        <v>81</v>
      </c>
      <c r="U2" s="55" t="s">
        <v>82</v>
      </c>
      <c r="V2" s="55" t="s">
        <v>83</v>
      </c>
      <c r="W2" s="55" t="s">
        <v>84</v>
      </c>
      <c r="X2" s="83" t="s">
        <v>107</v>
      </c>
      <c r="Y2" s="51" t="s">
        <v>9</v>
      </c>
      <c r="Z2" s="83" t="s">
        <v>108</v>
      </c>
      <c r="AA2" s="51" t="s">
        <v>9</v>
      </c>
      <c r="AB2" s="83" t="s">
        <v>109</v>
      </c>
      <c r="AC2" s="48" t="s">
        <v>11</v>
      </c>
      <c r="AD2" s="48" t="s">
        <v>16</v>
      </c>
      <c r="AE2" s="48" t="s">
        <v>10</v>
      </c>
      <c r="AF2" s="48" t="s">
        <v>8</v>
      </c>
      <c r="AG2" s="51" t="s">
        <v>9</v>
      </c>
      <c r="AH2" s="83" t="s">
        <v>110</v>
      </c>
      <c r="AI2" s="48" t="s">
        <v>11</v>
      </c>
      <c r="AJ2" s="48" t="s">
        <v>16</v>
      </c>
      <c r="AK2" s="48" t="s">
        <v>10</v>
      </c>
      <c r="AL2" s="48" t="s">
        <v>106</v>
      </c>
      <c r="AM2" s="50" t="s">
        <v>9</v>
      </c>
      <c r="AN2" s="83" t="s">
        <v>111</v>
      </c>
      <c r="AO2" s="48" t="s">
        <v>11</v>
      </c>
      <c r="AP2" s="48" t="s">
        <v>16</v>
      </c>
      <c r="AQ2" s="48" t="s">
        <v>10</v>
      </c>
      <c r="AR2" s="48" t="s">
        <v>8</v>
      </c>
      <c r="AS2" s="51" t="s">
        <v>9</v>
      </c>
      <c r="AT2" s="67"/>
    </row>
    <row r="3" spans="1:46" s="111" customFormat="1" ht="12.75">
      <c r="A3" s="93" t="s">
        <v>3</v>
      </c>
      <c r="B3" s="93"/>
      <c r="C3" s="103"/>
      <c r="D3" s="103"/>
      <c r="E3" s="103"/>
      <c r="F3" s="104"/>
      <c r="G3" s="103"/>
      <c r="H3" s="105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  <c r="Y3" s="108"/>
      <c r="Z3" s="107"/>
      <c r="AA3" s="109"/>
      <c r="AB3" s="107"/>
      <c r="AC3" s="103"/>
      <c r="AD3" s="103"/>
      <c r="AE3" s="103"/>
      <c r="AF3" s="103"/>
      <c r="AG3" s="109"/>
      <c r="AH3" s="107"/>
      <c r="AI3" s="103"/>
      <c r="AJ3" s="103"/>
      <c r="AK3" s="103"/>
      <c r="AL3" s="103"/>
      <c r="AM3" s="110"/>
      <c r="AN3" s="107"/>
      <c r="AO3" s="103"/>
      <c r="AP3" s="103"/>
      <c r="AQ3" s="103"/>
      <c r="AR3" s="103"/>
      <c r="AS3" s="109"/>
      <c r="AT3" s="98"/>
    </row>
    <row r="4" spans="1:46" s="58" customFormat="1" ht="12.75">
      <c r="A4" s="5" t="s">
        <v>91</v>
      </c>
      <c r="B4" s="5" t="s">
        <v>98</v>
      </c>
      <c r="C4" s="5">
        <v>396999</v>
      </c>
      <c r="D4" s="5" t="s">
        <v>3</v>
      </c>
      <c r="E4" s="112"/>
      <c r="F4" s="113">
        <v>336</v>
      </c>
      <c r="G4" s="112"/>
      <c r="H4" s="114"/>
      <c r="I4" s="115" t="e">
        <f aca="true" t="shared" si="0" ref="I4:I9">SUM(Q4:W4)</f>
        <v>#REF!</v>
      </c>
      <c r="J4" s="115" t="e">
        <f aca="true" t="shared" si="1" ref="J4:J9">LARGE(Q4:W4,1)</f>
        <v>#REF!</v>
      </c>
      <c r="K4" s="115" t="e">
        <f aca="true" t="shared" si="2" ref="K4:K9">LARGE(Q4:W4,2)</f>
        <v>#REF!</v>
      </c>
      <c r="L4" s="115" t="e">
        <f aca="true" t="shared" si="3" ref="L4:L9">LARGE(Q4:W4,3)</f>
        <v>#REF!</v>
      </c>
      <c r="M4" s="115" t="e">
        <f aca="true" t="shared" si="4" ref="M4:M9">LARGE(Q4:W4,4)</f>
        <v>#REF!</v>
      </c>
      <c r="N4" s="115" t="e">
        <f aca="true" t="shared" si="5" ref="N4:N9">LARGE(Q4:W4,5)</f>
        <v>#REF!</v>
      </c>
      <c r="O4" s="115" t="e">
        <f aca="true" t="shared" si="6" ref="O4:O9">LARGE(Q4:W4,6)</f>
        <v>#REF!</v>
      </c>
      <c r="P4" s="115" t="e">
        <f aca="true" t="shared" si="7" ref="P4:P9">LARGE(Q4:W4,7)</f>
        <v>#REF!</v>
      </c>
      <c r="Q4" s="115" t="e">
        <f>#REF!</f>
        <v>#REF!</v>
      </c>
      <c r="R4" s="115" t="e">
        <f>#REF!</f>
        <v>#REF!</v>
      </c>
      <c r="S4" s="115" t="e">
        <f>#REF!</f>
        <v>#REF!</v>
      </c>
      <c r="T4" s="115" t="e">
        <f>#REF!</f>
        <v>#REF!</v>
      </c>
      <c r="U4" s="115">
        <f aca="true" t="shared" si="8" ref="U4:U15">AF4</f>
        <v>0</v>
      </c>
      <c r="V4" s="115">
        <f aca="true" t="shared" si="9" ref="V4:V15">AL4</f>
        <v>0</v>
      </c>
      <c r="W4" s="115">
        <f aca="true" t="shared" si="10" ref="W4:W15">AR4</f>
        <v>0</v>
      </c>
      <c r="X4" s="80"/>
      <c r="Y4" s="7">
        <v>82.5</v>
      </c>
      <c r="Z4" s="80"/>
      <c r="AA4" s="117">
        <v>33</v>
      </c>
      <c r="AB4" s="80"/>
      <c r="AC4" s="116"/>
      <c r="AD4" s="116"/>
      <c r="AE4" s="116"/>
      <c r="AF4" s="116"/>
      <c r="AG4" s="117"/>
      <c r="AH4" s="80"/>
      <c r="AI4" s="116"/>
      <c r="AJ4" s="116"/>
      <c r="AK4" s="116"/>
      <c r="AL4" s="116"/>
      <c r="AM4" s="117"/>
      <c r="AN4" s="80"/>
      <c r="AO4" s="116"/>
      <c r="AP4" s="116"/>
      <c r="AQ4" s="116"/>
      <c r="AR4" s="118"/>
      <c r="AS4" s="117"/>
      <c r="AT4" s="80"/>
    </row>
    <row r="5" spans="1:55" s="58" customFormat="1" ht="12.75">
      <c r="A5" s="3" t="s">
        <v>99</v>
      </c>
      <c r="B5" s="3" t="s">
        <v>100</v>
      </c>
      <c r="C5" s="3">
        <v>337170</v>
      </c>
      <c r="D5" s="3" t="s">
        <v>3</v>
      </c>
      <c r="E5" s="67"/>
      <c r="F5" s="40">
        <v>264</v>
      </c>
      <c r="G5" s="67"/>
      <c r="H5" s="71"/>
      <c r="I5" s="56" t="e">
        <f t="shared" si="0"/>
        <v>#REF!</v>
      </c>
      <c r="J5" s="56" t="e">
        <f t="shared" si="1"/>
        <v>#REF!</v>
      </c>
      <c r="K5" s="56" t="e">
        <f t="shared" si="2"/>
        <v>#REF!</v>
      </c>
      <c r="L5" s="56" t="e">
        <f t="shared" si="3"/>
        <v>#REF!</v>
      </c>
      <c r="M5" s="56" t="e">
        <f t="shared" si="4"/>
        <v>#REF!</v>
      </c>
      <c r="N5" s="56" t="e">
        <f t="shared" si="5"/>
        <v>#REF!</v>
      </c>
      <c r="O5" s="56" t="e">
        <f t="shared" si="6"/>
        <v>#REF!</v>
      </c>
      <c r="P5" s="56" t="e">
        <f t="shared" si="7"/>
        <v>#REF!</v>
      </c>
      <c r="Q5" s="56" t="e">
        <f>#REF!</f>
        <v>#REF!</v>
      </c>
      <c r="R5" s="56" t="e">
        <f>#REF!</f>
        <v>#REF!</v>
      </c>
      <c r="S5" s="56" t="e">
        <f>#REF!</f>
        <v>#REF!</v>
      </c>
      <c r="T5" s="56" t="e">
        <f>#REF!</f>
        <v>#REF!</v>
      </c>
      <c r="U5" s="56">
        <f t="shared" si="8"/>
        <v>0</v>
      </c>
      <c r="V5" s="56">
        <f t="shared" si="9"/>
        <v>0</v>
      </c>
      <c r="W5" s="56">
        <f t="shared" si="10"/>
        <v>0</v>
      </c>
      <c r="X5" s="67"/>
      <c r="Y5" s="119">
        <v>60</v>
      </c>
      <c r="Z5" s="67"/>
      <c r="AA5" s="46"/>
      <c r="AB5" s="67"/>
      <c r="AC5" s="20"/>
      <c r="AD5" s="20"/>
      <c r="AE5" s="20"/>
      <c r="AF5" s="20"/>
      <c r="AG5" s="46"/>
      <c r="AH5" s="67"/>
      <c r="AI5" s="20"/>
      <c r="AJ5" s="20"/>
      <c r="AK5" s="20"/>
      <c r="AL5" s="20"/>
      <c r="AM5" s="46"/>
      <c r="AN5" s="67"/>
      <c r="AO5" s="20"/>
      <c r="AP5" s="20"/>
      <c r="AQ5" s="20"/>
      <c r="AR5" s="64"/>
      <c r="AS5" s="46"/>
      <c r="AT5" s="67"/>
      <c r="AU5" s="26"/>
      <c r="AV5" s="26"/>
      <c r="AW5" s="26"/>
      <c r="AX5" s="26"/>
      <c r="AY5" s="26"/>
      <c r="AZ5" s="26"/>
      <c r="BA5" s="26"/>
      <c r="BB5" s="26"/>
      <c r="BC5" s="26"/>
    </row>
    <row r="6" spans="1:55" s="58" customFormat="1" ht="12.75">
      <c r="A6" s="3" t="s">
        <v>136</v>
      </c>
      <c r="B6" s="3" t="s">
        <v>137</v>
      </c>
      <c r="C6" s="3">
        <v>236435</v>
      </c>
      <c r="D6" s="3" t="s">
        <v>3</v>
      </c>
      <c r="E6" s="67"/>
      <c r="F6" s="46">
        <v>180</v>
      </c>
      <c r="G6" s="67"/>
      <c r="H6" s="67"/>
      <c r="I6" s="56" t="e">
        <f t="shared" si="0"/>
        <v>#REF!</v>
      </c>
      <c r="J6" s="56" t="e">
        <f t="shared" si="1"/>
        <v>#REF!</v>
      </c>
      <c r="K6" s="56" t="e">
        <f t="shared" si="2"/>
        <v>#REF!</v>
      </c>
      <c r="L6" s="56" t="e">
        <f t="shared" si="3"/>
        <v>#REF!</v>
      </c>
      <c r="M6" s="56" t="e">
        <f t="shared" si="4"/>
        <v>#REF!</v>
      </c>
      <c r="N6" s="56" t="e">
        <f t="shared" si="5"/>
        <v>#REF!</v>
      </c>
      <c r="O6" s="56" t="e">
        <f t="shared" si="6"/>
        <v>#REF!</v>
      </c>
      <c r="P6" s="56" t="e">
        <f t="shared" si="7"/>
        <v>#REF!</v>
      </c>
      <c r="Q6" s="56" t="e">
        <f>#REF!</f>
        <v>#REF!</v>
      </c>
      <c r="R6" s="56" t="e">
        <f>#REF!</f>
        <v>#REF!</v>
      </c>
      <c r="S6" s="56" t="e">
        <f>#REF!</f>
        <v>#REF!</v>
      </c>
      <c r="T6" s="56" t="e">
        <f>#REF!</f>
        <v>#REF!</v>
      </c>
      <c r="U6" s="56">
        <f t="shared" si="8"/>
        <v>0</v>
      </c>
      <c r="V6" s="56">
        <f t="shared" si="9"/>
        <v>0</v>
      </c>
      <c r="W6" s="56">
        <f t="shared" si="10"/>
        <v>0</v>
      </c>
      <c r="X6" s="67"/>
      <c r="Y6" s="119">
        <v>48.75</v>
      </c>
      <c r="Z6" s="67"/>
      <c r="AA6" s="46"/>
      <c r="AB6" s="67"/>
      <c r="AC6" s="20"/>
      <c r="AD6" s="20"/>
      <c r="AE6" s="20"/>
      <c r="AF6" s="20"/>
      <c r="AG6" s="46"/>
      <c r="AH6" s="67"/>
      <c r="AI6" s="20"/>
      <c r="AJ6" s="20"/>
      <c r="AK6" s="20"/>
      <c r="AL6" s="20"/>
      <c r="AM6" s="46"/>
      <c r="AN6" s="67"/>
      <c r="AO6" s="20"/>
      <c r="AP6" s="20"/>
      <c r="AQ6" s="20"/>
      <c r="AR6" s="64"/>
      <c r="AS6" s="46"/>
      <c r="AT6" s="67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58" customFormat="1" ht="12.75">
      <c r="A7" s="39" t="s">
        <v>153</v>
      </c>
      <c r="B7" s="39" t="s">
        <v>154</v>
      </c>
      <c r="C7" s="3">
        <v>67963</v>
      </c>
      <c r="D7" s="39" t="s">
        <v>3</v>
      </c>
      <c r="E7" s="70"/>
      <c r="F7" s="28">
        <v>108</v>
      </c>
      <c r="G7" s="70"/>
      <c r="H7" s="71"/>
      <c r="I7" s="56" t="e">
        <f t="shared" si="0"/>
        <v>#REF!</v>
      </c>
      <c r="J7" s="56" t="e">
        <f t="shared" si="1"/>
        <v>#REF!</v>
      </c>
      <c r="K7" s="56" t="e">
        <f t="shared" si="2"/>
        <v>#REF!</v>
      </c>
      <c r="L7" s="56" t="e">
        <f t="shared" si="3"/>
        <v>#REF!</v>
      </c>
      <c r="M7" s="56" t="e">
        <f t="shared" si="4"/>
        <v>#REF!</v>
      </c>
      <c r="N7" s="56" t="e">
        <f t="shared" si="5"/>
        <v>#REF!</v>
      </c>
      <c r="O7" s="56" t="e">
        <f t="shared" si="6"/>
        <v>#REF!</v>
      </c>
      <c r="P7" s="56" t="e">
        <f t="shared" si="7"/>
        <v>#REF!</v>
      </c>
      <c r="Q7" s="56" t="e">
        <f>#REF!</f>
        <v>#REF!</v>
      </c>
      <c r="R7" s="56" t="e">
        <f>#REF!</f>
        <v>#REF!</v>
      </c>
      <c r="S7" s="56" t="e">
        <f>#REF!</f>
        <v>#REF!</v>
      </c>
      <c r="T7" s="56" t="e">
        <f>#REF!</f>
        <v>#REF!</v>
      </c>
      <c r="U7" s="56">
        <f t="shared" si="8"/>
        <v>0</v>
      </c>
      <c r="V7" s="56">
        <f t="shared" si="9"/>
        <v>0</v>
      </c>
      <c r="W7" s="56">
        <f t="shared" si="10"/>
        <v>0</v>
      </c>
      <c r="X7" s="67"/>
      <c r="Y7" s="119">
        <v>37.5</v>
      </c>
      <c r="Z7" s="67"/>
      <c r="AA7" s="46"/>
      <c r="AB7" s="67"/>
      <c r="AC7" s="20"/>
      <c r="AD7" s="20"/>
      <c r="AE7" s="20"/>
      <c r="AF7" s="20"/>
      <c r="AG7" s="46"/>
      <c r="AH7" s="67"/>
      <c r="AI7" s="20"/>
      <c r="AJ7" s="20"/>
      <c r="AK7" s="20"/>
      <c r="AL7" s="20"/>
      <c r="AM7" s="46"/>
      <c r="AN7" s="67"/>
      <c r="AO7" s="20"/>
      <c r="AP7" s="20"/>
      <c r="AQ7" s="20"/>
      <c r="AR7" s="64"/>
      <c r="AS7" s="46"/>
      <c r="AT7" s="67"/>
      <c r="AU7" s="26"/>
      <c r="AV7" s="26"/>
      <c r="AW7" s="26"/>
      <c r="AX7" s="26"/>
      <c r="AY7" s="26"/>
      <c r="AZ7" s="26"/>
      <c r="BA7" s="26"/>
      <c r="BB7" s="26"/>
      <c r="BC7" s="26"/>
    </row>
    <row r="8" spans="1:55" s="58" customFormat="1" ht="12.75">
      <c r="A8" s="39" t="s">
        <v>155</v>
      </c>
      <c r="B8" s="39" t="s">
        <v>156</v>
      </c>
      <c r="C8" s="3">
        <v>406621</v>
      </c>
      <c r="D8" s="39" t="s">
        <v>3</v>
      </c>
      <c r="E8" s="70"/>
      <c r="F8" s="28">
        <v>96</v>
      </c>
      <c r="G8" s="70"/>
      <c r="H8" s="71"/>
      <c r="I8" s="56" t="e">
        <f t="shared" si="0"/>
        <v>#REF!</v>
      </c>
      <c r="J8" s="56" t="e">
        <f t="shared" si="1"/>
        <v>#REF!</v>
      </c>
      <c r="K8" s="56" t="e">
        <f t="shared" si="2"/>
        <v>#REF!</v>
      </c>
      <c r="L8" s="56" t="e">
        <f t="shared" si="3"/>
        <v>#REF!</v>
      </c>
      <c r="M8" s="56" t="e">
        <f t="shared" si="4"/>
        <v>#REF!</v>
      </c>
      <c r="N8" s="56" t="e">
        <f t="shared" si="5"/>
        <v>#REF!</v>
      </c>
      <c r="O8" s="56" t="e">
        <f t="shared" si="6"/>
        <v>#REF!</v>
      </c>
      <c r="P8" s="56" t="e">
        <f t="shared" si="7"/>
        <v>#REF!</v>
      </c>
      <c r="Q8" s="56" t="e">
        <f>#REF!</f>
        <v>#REF!</v>
      </c>
      <c r="R8" s="56" t="e">
        <f>#REF!</f>
        <v>#REF!</v>
      </c>
      <c r="S8" s="56" t="e">
        <f>#REF!</f>
        <v>#REF!</v>
      </c>
      <c r="T8" s="56" t="e">
        <f>#REF!</f>
        <v>#REF!</v>
      </c>
      <c r="U8" s="56">
        <f t="shared" si="8"/>
        <v>0</v>
      </c>
      <c r="V8" s="56">
        <f t="shared" si="9"/>
        <v>0</v>
      </c>
      <c r="W8" s="56">
        <f t="shared" si="10"/>
        <v>0</v>
      </c>
      <c r="X8" s="67"/>
      <c r="Y8" s="119">
        <v>33.75</v>
      </c>
      <c r="Z8" s="67"/>
      <c r="AA8" s="46"/>
      <c r="AB8" s="67"/>
      <c r="AC8" s="20"/>
      <c r="AD8" s="20"/>
      <c r="AE8" s="20"/>
      <c r="AF8" s="20"/>
      <c r="AG8" s="46"/>
      <c r="AH8" s="67"/>
      <c r="AI8" s="20"/>
      <c r="AJ8" s="20"/>
      <c r="AK8" s="20"/>
      <c r="AL8" s="20"/>
      <c r="AM8" s="46"/>
      <c r="AN8" s="67"/>
      <c r="AO8" s="20"/>
      <c r="AP8" s="20"/>
      <c r="AQ8" s="20"/>
      <c r="AR8" s="64"/>
      <c r="AS8" s="46"/>
      <c r="AT8" s="67"/>
      <c r="AU8" s="26"/>
      <c r="AV8" s="26"/>
      <c r="AW8" s="26"/>
      <c r="AX8" s="26"/>
      <c r="AY8" s="26"/>
      <c r="AZ8" s="26"/>
      <c r="BA8" s="26"/>
      <c r="BB8" s="26"/>
      <c r="BC8" s="26"/>
    </row>
    <row r="9" spans="1:55" s="58" customFormat="1" ht="12.75">
      <c r="A9" s="3" t="s">
        <v>180</v>
      </c>
      <c r="B9" s="3" t="s">
        <v>181</v>
      </c>
      <c r="C9" s="3"/>
      <c r="D9" s="3" t="s">
        <v>3</v>
      </c>
      <c r="E9" s="70"/>
      <c r="F9" s="28"/>
      <c r="G9" s="70"/>
      <c r="H9" s="71"/>
      <c r="I9" s="56" t="e">
        <f t="shared" si="0"/>
        <v>#REF!</v>
      </c>
      <c r="J9" s="56" t="e">
        <f t="shared" si="1"/>
        <v>#REF!</v>
      </c>
      <c r="K9" s="56" t="e">
        <f t="shared" si="2"/>
        <v>#REF!</v>
      </c>
      <c r="L9" s="56" t="e">
        <f t="shared" si="3"/>
        <v>#REF!</v>
      </c>
      <c r="M9" s="56" t="e">
        <f t="shared" si="4"/>
        <v>#REF!</v>
      </c>
      <c r="N9" s="56" t="e">
        <f t="shared" si="5"/>
        <v>#REF!</v>
      </c>
      <c r="O9" s="56" t="e">
        <f t="shared" si="6"/>
        <v>#REF!</v>
      </c>
      <c r="P9" s="56" t="e">
        <f t="shared" si="7"/>
        <v>#REF!</v>
      </c>
      <c r="Q9" s="56" t="e">
        <f>#REF!</f>
        <v>#REF!</v>
      </c>
      <c r="R9" s="56" t="e">
        <f>#REF!</f>
        <v>#REF!</v>
      </c>
      <c r="S9" s="56" t="e">
        <f>#REF!</f>
        <v>#REF!</v>
      </c>
      <c r="T9" s="56" t="e">
        <f>#REF!</f>
        <v>#REF!</v>
      </c>
      <c r="U9" s="56">
        <f t="shared" si="8"/>
        <v>0</v>
      </c>
      <c r="V9" s="56">
        <f t="shared" si="9"/>
        <v>0</v>
      </c>
      <c r="W9" s="56">
        <f t="shared" si="10"/>
        <v>0</v>
      </c>
      <c r="X9" s="67"/>
      <c r="Y9" s="119"/>
      <c r="Z9" s="67"/>
      <c r="AA9" s="46">
        <v>24</v>
      </c>
      <c r="AB9" s="67"/>
      <c r="AC9" s="20"/>
      <c r="AD9" s="20"/>
      <c r="AE9" s="20"/>
      <c r="AF9" s="20"/>
      <c r="AG9" s="46"/>
      <c r="AH9" s="67"/>
      <c r="AI9" s="20"/>
      <c r="AJ9" s="20"/>
      <c r="AK9" s="20"/>
      <c r="AL9" s="20"/>
      <c r="AM9" s="46"/>
      <c r="AN9" s="67"/>
      <c r="AO9" s="20"/>
      <c r="AP9" s="20"/>
      <c r="AQ9" s="20"/>
      <c r="AR9" s="64"/>
      <c r="AS9" s="46"/>
      <c r="AT9" s="67"/>
      <c r="AU9" s="26"/>
      <c r="AV9" s="26"/>
      <c r="AW9" s="26"/>
      <c r="AX9" s="26"/>
      <c r="AY9" s="26"/>
      <c r="AZ9" s="26"/>
      <c r="BA9" s="26"/>
      <c r="BB9" s="26"/>
      <c r="BC9" s="26"/>
    </row>
    <row r="10" spans="1:46" s="100" customFormat="1" ht="12.75">
      <c r="A10" s="93" t="s">
        <v>1</v>
      </c>
      <c r="B10" s="93"/>
      <c r="C10" s="93"/>
      <c r="D10" s="93"/>
      <c r="E10" s="93"/>
      <c r="F10" s="96"/>
      <c r="G10" s="93"/>
      <c r="H10" s="99"/>
      <c r="I10" s="97" t="e">
        <f aca="true" t="shared" si="11" ref="I10:I15">SUM(Q10:W10)</f>
        <v>#REF!</v>
      </c>
      <c r="J10" s="97" t="e">
        <f aca="true" t="shared" si="12" ref="J10:J15">LARGE(Q10:W10,1)</f>
        <v>#REF!</v>
      </c>
      <c r="K10" s="97" t="e">
        <f aca="true" t="shared" si="13" ref="K10:K15">LARGE(Q10:W10,2)</f>
        <v>#REF!</v>
      </c>
      <c r="L10" s="97" t="e">
        <f aca="true" t="shared" si="14" ref="L10:L15">LARGE(Q10:W10,3)</f>
        <v>#REF!</v>
      </c>
      <c r="M10" s="97" t="e">
        <f aca="true" t="shared" si="15" ref="M10:M15">LARGE(Q10:W10,4)</f>
        <v>#REF!</v>
      </c>
      <c r="N10" s="97" t="e">
        <f aca="true" t="shared" si="16" ref="N10:N15">LARGE(Q10:W10,5)</f>
        <v>#REF!</v>
      </c>
      <c r="O10" s="97" t="e">
        <f aca="true" t="shared" si="17" ref="O10:O15">LARGE(Q10:W10,6)</f>
        <v>#REF!</v>
      </c>
      <c r="P10" s="97" t="e">
        <f aca="true" t="shared" si="18" ref="P10:P15">LARGE(Q10:W10,7)</f>
        <v>#REF!</v>
      </c>
      <c r="Q10" s="97" t="e">
        <f>#REF!</f>
        <v>#REF!</v>
      </c>
      <c r="R10" s="97" t="e">
        <f>#REF!</f>
        <v>#REF!</v>
      </c>
      <c r="S10" s="97" t="e">
        <f>#REF!</f>
        <v>#REF!</v>
      </c>
      <c r="T10" s="97" t="e">
        <f>#REF!</f>
        <v>#REF!</v>
      </c>
      <c r="U10" s="97">
        <f t="shared" si="8"/>
        <v>0</v>
      </c>
      <c r="V10" s="97">
        <f t="shared" si="9"/>
        <v>0</v>
      </c>
      <c r="W10" s="97">
        <f t="shared" si="10"/>
        <v>0</v>
      </c>
      <c r="X10" s="93"/>
      <c r="Y10" s="96"/>
      <c r="Z10" s="93"/>
      <c r="AA10" s="99"/>
      <c r="AB10" s="93"/>
      <c r="AC10" s="93"/>
      <c r="AD10" s="93"/>
      <c r="AE10" s="93"/>
      <c r="AF10" s="93"/>
      <c r="AG10" s="99"/>
      <c r="AH10" s="93"/>
      <c r="AI10" s="93"/>
      <c r="AJ10" s="93"/>
      <c r="AK10" s="93"/>
      <c r="AL10" s="98"/>
      <c r="AM10" s="99"/>
      <c r="AN10" s="93"/>
      <c r="AO10" s="93"/>
      <c r="AP10" s="93"/>
      <c r="AQ10" s="93"/>
      <c r="AR10" s="93"/>
      <c r="AS10" s="99"/>
      <c r="AT10" s="93"/>
    </row>
    <row r="11" spans="1:46" s="58" customFormat="1" ht="12.75">
      <c r="A11" s="5" t="s">
        <v>102</v>
      </c>
      <c r="B11" s="5" t="s">
        <v>104</v>
      </c>
      <c r="C11" s="5">
        <v>237864</v>
      </c>
      <c r="D11" s="5" t="s">
        <v>1</v>
      </c>
      <c r="E11" s="80"/>
      <c r="F11" s="117">
        <v>336</v>
      </c>
      <c r="G11" s="80"/>
      <c r="H11" s="80"/>
      <c r="I11" s="115" t="e">
        <f t="shared" si="11"/>
        <v>#REF!</v>
      </c>
      <c r="J11" s="115" t="e">
        <f t="shared" si="12"/>
        <v>#REF!</v>
      </c>
      <c r="K11" s="115" t="e">
        <f t="shared" si="13"/>
        <v>#REF!</v>
      </c>
      <c r="L11" s="115" t="e">
        <f t="shared" si="14"/>
        <v>#REF!</v>
      </c>
      <c r="M11" s="115" t="e">
        <f t="shared" si="15"/>
        <v>#REF!</v>
      </c>
      <c r="N11" s="115" t="e">
        <f t="shared" si="16"/>
        <v>#REF!</v>
      </c>
      <c r="O11" s="115" t="e">
        <f t="shared" si="17"/>
        <v>#REF!</v>
      </c>
      <c r="P11" s="115" t="e">
        <f t="shared" si="18"/>
        <v>#REF!</v>
      </c>
      <c r="Q11" s="115" t="e">
        <f>#REF!</f>
        <v>#REF!</v>
      </c>
      <c r="R11" s="115" t="e">
        <f>#REF!</f>
        <v>#REF!</v>
      </c>
      <c r="S11" s="115" t="e">
        <f>#REF!</f>
        <v>#REF!</v>
      </c>
      <c r="T11" s="115" t="e">
        <f>#REF!</f>
        <v>#REF!</v>
      </c>
      <c r="U11" s="115">
        <f t="shared" si="8"/>
        <v>0</v>
      </c>
      <c r="V11" s="115">
        <f t="shared" si="9"/>
        <v>0</v>
      </c>
      <c r="W11" s="115">
        <f t="shared" si="10"/>
        <v>0</v>
      </c>
      <c r="X11" s="80"/>
      <c r="Y11" s="7">
        <v>82.5</v>
      </c>
      <c r="Z11" s="80"/>
      <c r="AA11" s="117">
        <v>24</v>
      </c>
      <c r="AB11" s="80"/>
      <c r="AC11" s="116"/>
      <c r="AD11" s="116"/>
      <c r="AE11" s="116"/>
      <c r="AF11" s="116"/>
      <c r="AG11" s="117"/>
      <c r="AH11" s="80"/>
      <c r="AI11" s="116"/>
      <c r="AJ11" s="116"/>
      <c r="AK11" s="116"/>
      <c r="AL11" s="116"/>
      <c r="AM11" s="117"/>
      <c r="AN11" s="80"/>
      <c r="AO11" s="116"/>
      <c r="AP11" s="116"/>
      <c r="AQ11" s="116"/>
      <c r="AR11" s="116"/>
      <c r="AS11" s="117"/>
      <c r="AT11" s="80"/>
    </row>
    <row r="12" spans="1:46" ht="12.75">
      <c r="A12" s="3" t="s">
        <v>124</v>
      </c>
      <c r="B12" s="3" t="s">
        <v>104</v>
      </c>
      <c r="C12" s="3">
        <v>285851</v>
      </c>
      <c r="D12" s="3" t="s">
        <v>1</v>
      </c>
      <c r="E12" s="67"/>
      <c r="F12" s="46">
        <v>264</v>
      </c>
      <c r="G12" s="67"/>
      <c r="H12" s="67"/>
      <c r="I12" s="56" t="e">
        <f t="shared" si="11"/>
        <v>#REF!</v>
      </c>
      <c r="J12" s="56" t="e">
        <f t="shared" si="12"/>
        <v>#REF!</v>
      </c>
      <c r="K12" s="56" t="e">
        <f t="shared" si="13"/>
        <v>#REF!</v>
      </c>
      <c r="L12" s="56" t="e">
        <f t="shared" si="14"/>
        <v>#REF!</v>
      </c>
      <c r="M12" s="56" t="e">
        <f t="shared" si="15"/>
        <v>#REF!</v>
      </c>
      <c r="N12" s="56" t="e">
        <f t="shared" si="16"/>
        <v>#REF!</v>
      </c>
      <c r="O12" s="56" t="e">
        <f t="shared" si="17"/>
        <v>#REF!</v>
      </c>
      <c r="P12" s="56" t="e">
        <f t="shared" si="18"/>
        <v>#REF!</v>
      </c>
      <c r="Q12" s="56" t="e">
        <f>#REF!</f>
        <v>#REF!</v>
      </c>
      <c r="R12" s="56" t="e">
        <f>#REF!</f>
        <v>#REF!</v>
      </c>
      <c r="S12" s="56" t="e">
        <f>#REF!</f>
        <v>#REF!</v>
      </c>
      <c r="T12" s="56" t="e">
        <f>#REF!</f>
        <v>#REF!</v>
      </c>
      <c r="U12" s="56">
        <f t="shared" si="8"/>
        <v>0</v>
      </c>
      <c r="V12" s="56">
        <f t="shared" si="9"/>
        <v>0</v>
      </c>
      <c r="W12" s="56">
        <f t="shared" si="10"/>
        <v>0</v>
      </c>
      <c r="X12" s="67"/>
      <c r="Y12" s="119">
        <v>48.75</v>
      </c>
      <c r="Z12" s="67"/>
      <c r="AA12" s="46"/>
      <c r="AB12" s="67"/>
      <c r="AC12" s="20"/>
      <c r="AD12" s="20"/>
      <c r="AE12" s="20"/>
      <c r="AF12" s="20"/>
      <c r="AG12" s="46"/>
      <c r="AH12" s="67"/>
      <c r="AI12" s="20"/>
      <c r="AJ12" s="20"/>
      <c r="AK12" s="20"/>
      <c r="AL12" s="20"/>
      <c r="AM12" s="46"/>
      <c r="AN12" s="67"/>
      <c r="AO12" s="20"/>
      <c r="AP12" s="20"/>
      <c r="AQ12" s="20"/>
      <c r="AR12" s="20"/>
      <c r="AS12" s="46"/>
      <c r="AT12" s="67"/>
    </row>
    <row r="13" spans="1:46" ht="12.75">
      <c r="A13" s="3" t="s">
        <v>140</v>
      </c>
      <c r="B13" s="3" t="s">
        <v>141</v>
      </c>
      <c r="C13" s="3">
        <v>21736</v>
      </c>
      <c r="D13" s="3" t="s">
        <v>1</v>
      </c>
      <c r="E13" s="67"/>
      <c r="F13" s="46">
        <v>180</v>
      </c>
      <c r="G13" s="67"/>
      <c r="H13" s="67"/>
      <c r="I13" s="56" t="e">
        <f t="shared" si="11"/>
        <v>#REF!</v>
      </c>
      <c r="J13" s="56" t="e">
        <f t="shared" si="12"/>
        <v>#REF!</v>
      </c>
      <c r="K13" s="56" t="e">
        <f t="shared" si="13"/>
        <v>#REF!</v>
      </c>
      <c r="L13" s="56" t="e">
        <f t="shared" si="14"/>
        <v>#REF!</v>
      </c>
      <c r="M13" s="56" t="e">
        <f t="shared" si="15"/>
        <v>#REF!</v>
      </c>
      <c r="N13" s="56" t="e">
        <f t="shared" si="16"/>
        <v>#REF!</v>
      </c>
      <c r="O13" s="56" t="e">
        <f t="shared" si="17"/>
        <v>#REF!</v>
      </c>
      <c r="P13" s="56" t="e">
        <f t="shared" si="18"/>
        <v>#REF!</v>
      </c>
      <c r="Q13" s="56" t="e">
        <f>#REF!</f>
        <v>#REF!</v>
      </c>
      <c r="R13" s="56" t="e">
        <f>#REF!</f>
        <v>#REF!</v>
      </c>
      <c r="S13" s="56" t="e">
        <f>#REF!</f>
        <v>#REF!</v>
      </c>
      <c r="T13" s="56" t="e">
        <f>#REF!</f>
        <v>#REF!</v>
      </c>
      <c r="U13" s="56">
        <f t="shared" si="8"/>
        <v>0</v>
      </c>
      <c r="V13" s="56">
        <f t="shared" si="9"/>
        <v>0</v>
      </c>
      <c r="W13" s="56">
        <f t="shared" si="10"/>
        <v>0</v>
      </c>
      <c r="X13" s="67"/>
      <c r="Y13" s="119">
        <v>60</v>
      </c>
      <c r="Z13" s="67"/>
      <c r="AA13" s="46">
        <v>33</v>
      </c>
      <c r="AB13" s="67"/>
      <c r="AC13" s="20"/>
      <c r="AD13" s="20"/>
      <c r="AE13" s="20"/>
      <c r="AF13" s="20"/>
      <c r="AG13" s="46"/>
      <c r="AH13" s="67"/>
      <c r="AI13" s="20"/>
      <c r="AJ13" s="20"/>
      <c r="AK13" s="20"/>
      <c r="AL13" s="20"/>
      <c r="AM13" s="46"/>
      <c r="AN13" s="67"/>
      <c r="AO13" s="20"/>
      <c r="AP13" s="20"/>
      <c r="AQ13" s="20"/>
      <c r="AR13" s="20"/>
      <c r="AS13" s="46"/>
      <c r="AT13" s="67"/>
    </row>
    <row r="14" spans="1:46" ht="12.75">
      <c r="A14" s="3" t="s">
        <v>101</v>
      </c>
      <c r="B14" s="3" t="s">
        <v>139</v>
      </c>
      <c r="C14" s="3">
        <v>313758</v>
      </c>
      <c r="D14" s="3" t="s">
        <v>1</v>
      </c>
      <c r="E14" s="67"/>
      <c r="F14" s="46">
        <v>108</v>
      </c>
      <c r="G14" s="67"/>
      <c r="H14" s="67"/>
      <c r="I14" s="56" t="e">
        <f t="shared" si="11"/>
        <v>#REF!</v>
      </c>
      <c r="J14" s="56" t="e">
        <f t="shared" si="12"/>
        <v>#REF!</v>
      </c>
      <c r="K14" s="56" t="e">
        <f t="shared" si="13"/>
        <v>#REF!</v>
      </c>
      <c r="L14" s="56" t="e">
        <f t="shared" si="14"/>
        <v>#REF!</v>
      </c>
      <c r="M14" s="56" t="e">
        <f t="shared" si="15"/>
        <v>#REF!</v>
      </c>
      <c r="N14" s="56" t="e">
        <f t="shared" si="16"/>
        <v>#REF!</v>
      </c>
      <c r="O14" s="56" t="e">
        <f t="shared" si="17"/>
        <v>#REF!</v>
      </c>
      <c r="P14" s="56" t="e">
        <f t="shared" si="18"/>
        <v>#REF!</v>
      </c>
      <c r="Q14" s="56" t="e">
        <f>#REF!</f>
        <v>#REF!</v>
      </c>
      <c r="R14" s="56" t="e">
        <f>#REF!</f>
        <v>#REF!</v>
      </c>
      <c r="S14" s="56" t="e">
        <f>#REF!</f>
        <v>#REF!</v>
      </c>
      <c r="T14" s="56" t="e">
        <f>#REF!</f>
        <v>#REF!</v>
      </c>
      <c r="U14" s="56">
        <f t="shared" si="8"/>
        <v>0</v>
      </c>
      <c r="V14" s="56">
        <f t="shared" si="9"/>
        <v>0</v>
      </c>
      <c r="W14" s="56">
        <f t="shared" si="10"/>
        <v>0</v>
      </c>
      <c r="X14" s="67"/>
      <c r="Y14" s="119">
        <v>33.75</v>
      </c>
      <c r="Z14" s="67"/>
      <c r="AA14" s="46"/>
      <c r="AB14" s="67"/>
      <c r="AC14" s="20"/>
      <c r="AD14" s="20"/>
      <c r="AE14" s="20"/>
      <c r="AF14" s="20"/>
      <c r="AG14" s="46"/>
      <c r="AH14" s="67"/>
      <c r="AI14" s="20"/>
      <c r="AJ14" s="20"/>
      <c r="AK14" s="20"/>
      <c r="AL14" s="20"/>
      <c r="AM14" s="46"/>
      <c r="AN14" s="67"/>
      <c r="AO14" s="20"/>
      <c r="AP14" s="20"/>
      <c r="AQ14" s="20"/>
      <c r="AR14" s="20"/>
      <c r="AS14" s="46"/>
      <c r="AT14" s="67"/>
    </row>
    <row r="15" spans="1:46" ht="12.75">
      <c r="A15" s="3" t="s">
        <v>152</v>
      </c>
      <c r="B15" s="3" t="s">
        <v>167</v>
      </c>
      <c r="C15" s="3">
        <v>117665</v>
      </c>
      <c r="D15" s="3" t="s">
        <v>1</v>
      </c>
      <c r="E15" s="67"/>
      <c r="F15" s="46"/>
      <c r="G15" s="67"/>
      <c r="H15" s="67"/>
      <c r="I15" s="56" t="e">
        <f t="shared" si="11"/>
        <v>#REF!</v>
      </c>
      <c r="J15" s="56" t="e">
        <f t="shared" si="12"/>
        <v>#REF!</v>
      </c>
      <c r="K15" s="56" t="e">
        <f t="shared" si="13"/>
        <v>#REF!</v>
      </c>
      <c r="L15" s="56" t="e">
        <f t="shared" si="14"/>
        <v>#REF!</v>
      </c>
      <c r="M15" s="56" t="e">
        <f t="shared" si="15"/>
        <v>#REF!</v>
      </c>
      <c r="N15" s="56" t="e">
        <f t="shared" si="16"/>
        <v>#REF!</v>
      </c>
      <c r="O15" s="56" t="e">
        <f t="shared" si="17"/>
        <v>#REF!</v>
      </c>
      <c r="P15" s="56" t="e">
        <f t="shared" si="18"/>
        <v>#REF!</v>
      </c>
      <c r="Q15" s="56" t="e">
        <f>#REF!</f>
        <v>#REF!</v>
      </c>
      <c r="R15" s="56" t="e">
        <f>#REF!</f>
        <v>#REF!</v>
      </c>
      <c r="S15" s="56" t="e">
        <f>#REF!</f>
        <v>#REF!</v>
      </c>
      <c r="T15" s="56" t="e">
        <f>#REF!</f>
        <v>#REF!</v>
      </c>
      <c r="U15" s="56">
        <f t="shared" si="8"/>
        <v>0</v>
      </c>
      <c r="V15" s="56">
        <f t="shared" si="9"/>
        <v>0</v>
      </c>
      <c r="W15" s="56">
        <f t="shared" si="10"/>
        <v>0</v>
      </c>
      <c r="X15" s="67"/>
      <c r="Y15" s="119">
        <v>37.5</v>
      </c>
      <c r="Z15" s="67"/>
      <c r="AA15" s="46"/>
      <c r="AB15" s="67"/>
      <c r="AC15" s="20"/>
      <c r="AD15" s="20"/>
      <c r="AE15" s="20"/>
      <c r="AF15" s="20"/>
      <c r="AG15" s="46"/>
      <c r="AH15" s="67"/>
      <c r="AI15" s="20"/>
      <c r="AJ15" s="20"/>
      <c r="AK15" s="20"/>
      <c r="AL15" s="20"/>
      <c r="AM15" s="46"/>
      <c r="AN15" s="67"/>
      <c r="AO15" s="20"/>
      <c r="AP15" s="20"/>
      <c r="AQ15" s="20"/>
      <c r="AR15" s="20"/>
      <c r="AS15" s="46"/>
      <c r="AT15" s="67"/>
    </row>
    <row r="16" spans="1:46" s="100" customFormat="1" ht="12.75">
      <c r="A16" s="93" t="s">
        <v>2</v>
      </c>
      <c r="B16" s="93"/>
      <c r="C16" s="93"/>
      <c r="D16" s="93"/>
      <c r="E16" s="95"/>
      <c r="F16" s="94"/>
      <c r="G16" s="95"/>
      <c r="H16" s="99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3"/>
      <c r="Y16" s="96"/>
      <c r="Z16" s="93"/>
      <c r="AA16" s="99"/>
      <c r="AB16" s="93"/>
      <c r="AC16" s="93"/>
      <c r="AD16" s="93"/>
      <c r="AE16" s="93"/>
      <c r="AF16" s="93"/>
      <c r="AG16" s="99"/>
      <c r="AH16" s="93"/>
      <c r="AI16" s="93"/>
      <c r="AJ16" s="93"/>
      <c r="AK16" s="93"/>
      <c r="AL16" s="98"/>
      <c r="AM16" s="101"/>
      <c r="AN16" s="93"/>
      <c r="AO16" s="93"/>
      <c r="AP16" s="93"/>
      <c r="AQ16" s="93"/>
      <c r="AR16" s="102"/>
      <c r="AS16" s="99"/>
      <c r="AT16" s="93"/>
    </row>
    <row r="17" spans="1:46" s="58" customFormat="1" ht="12.75">
      <c r="A17" s="5" t="s">
        <v>88</v>
      </c>
      <c r="B17" s="5" t="s">
        <v>89</v>
      </c>
      <c r="C17" s="5">
        <v>374571</v>
      </c>
      <c r="D17" s="5" t="s">
        <v>2</v>
      </c>
      <c r="E17" s="80"/>
      <c r="F17" s="117">
        <v>294</v>
      </c>
      <c r="G17" s="80"/>
      <c r="H17" s="80"/>
      <c r="I17" s="115" t="e">
        <f>SUM(Q17:W17)</f>
        <v>#REF!</v>
      </c>
      <c r="J17" s="115" t="e">
        <f>LARGE(Q17:W17,1)</f>
        <v>#REF!</v>
      </c>
      <c r="K17" s="115" t="e">
        <f>LARGE(Q17:W17,2)</f>
        <v>#REF!</v>
      </c>
      <c r="L17" s="115" t="e">
        <f>LARGE(Q17:W17,3)</f>
        <v>#REF!</v>
      </c>
      <c r="M17" s="115" t="e">
        <f>LARGE(Q17:W17,4)</f>
        <v>#REF!</v>
      </c>
      <c r="N17" s="115" t="e">
        <f>LARGE(Q17:W17,5)</f>
        <v>#REF!</v>
      </c>
      <c r="O17" s="115" t="e">
        <f>LARGE(Q17:W17,6)</f>
        <v>#REF!</v>
      </c>
      <c r="P17" s="115" t="e">
        <f>LARGE(Q17:W17,7)</f>
        <v>#REF!</v>
      </c>
      <c r="Q17" s="115" t="e">
        <f>#REF!</f>
        <v>#REF!</v>
      </c>
      <c r="R17" s="115" t="e">
        <f>#REF!</f>
        <v>#REF!</v>
      </c>
      <c r="S17" s="115" t="e">
        <f>#REF!</f>
        <v>#REF!</v>
      </c>
      <c r="T17" s="115" t="e">
        <f>#REF!</f>
        <v>#REF!</v>
      </c>
      <c r="U17" s="115">
        <f>AF17</f>
        <v>0</v>
      </c>
      <c r="V17" s="115">
        <f>AL17</f>
        <v>0</v>
      </c>
      <c r="W17" s="115">
        <f>AR17</f>
        <v>0</v>
      </c>
      <c r="X17" s="80"/>
      <c r="Y17" s="7">
        <v>72</v>
      </c>
      <c r="Z17" s="80"/>
      <c r="AA17" s="117">
        <v>33</v>
      </c>
      <c r="AB17" s="80"/>
      <c r="AC17" s="116"/>
      <c r="AD17" s="116"/>
      <c r="AE17" s="116"/>
      <c r="AF17" s="116"/>
      <c r="AG17" s="117"/>
      <c r="AH17" s="80"/>
      <c r="AI17" s="116"/>
      <c r="AJ17" s="116"/>
      <c r="AK17" s="116"/>
      <c r="AL17" s="116"/>
      <c r="AM17" s="117"/>
      <c r="AN17" s="80"/>
      <c r="AO17" s="116"/>
      <c r="AP17" s="116"/>
      <c r="AQ17" s="116"/>
      <c r="AR17" s="118"/>
      <c r="AS17" s="117"/>
      <c r="AT17" s="80"/>
    </row>
    <row r="18" spans="1:46" ht="12.75">
      <c r="A18" s="3" t="s">
        <v>142</v>
      </c>
      <c r="B18" s="3" t="s">
        <v>143</v>
      </c>
      <c r="C18" s="3">
        <v>181245</v>
      </c>
      <c r="D18" s="3" t="s">
        <v>2</v>
      </c>
      <c r="E18" s="67"/>
      <c r="F18" s="46">
        <v>231</v>
      </c>
      <c r="G18" s="67"/>
      <c r="H18" s="67"/>
      <c r="I18" s="56" t="e">
        <f>SUM(Q18:W18)</f>
        <v>#REF!</v>
      </c>
      <c r="J18" s="56" t="e">
        <f>LARGE(Q18:W18,1)</f>
        <v>#REF!</v>
      </c>
      <c r="K18" s="56" t="e">
        <f>LARGE(Q18:W18,2)</f>
        <v>#REF!</v>
      </c>
      <c r="L18" s="56" t="e">
        <f>LARGE(Q18:W18,3)</f>
        <v>#REF!</v>
      </c>
      <c r="M18" s="56" t="e">
        <f>LARGE(Q18:W18,4)</f>
        <v>#REF!</v>
      </c>
      <c r="N18" s="56" t="e">
        <f>LARGE(Q18:W18,5)</f>
        <v>#REF!</v>
      </c>
      <c r="O18" s="56" t="e">
        <f>LARGE(Q18:W18,6)</f>
        <v>#REF!</v>
      </c>
      <c r="P18" s="56" t="e">
        <f>LARGE(Q18:W18,7)</f>
        <v>#REF!</v>
      </c>
      <c r="Q18" s="56" t="e">
        <f>#REF!</f>
        <v>#REF!</v>
      </c>
      <c r="R18" s="56" t="e">
        <f>#REF!</f>
        <v>#REF!</v>
      </c>
      <c r="S18" s="56" t="e">
        <f>#REF!</f>
        <v>#REF!</v>
      </c>
      <c r="T18" s="56" t="e">
        <f>#REF!</f>
        <v>#REF!</v>
      </c>
      <c r="U18" s="56">
        <f>AF18</f>
        <v>0</v>
      </c>
      <c r="V18" s="56">
        <f>AL18</f>
        <v>0</v>
      </c>
      <c r="W18" s="56">
        <f>AR18</f>
        <v>0</v>
      </c>
      <c r="X18" s="67"/>
      <c r="Y18" s="119">
        <v>45</v>
      </c>
      <c r="Z18" s="67"/>
      <c r="AA18" s="46"/>
      <c r="AB18" s="67"/>
      <c r="AC18" s="20"/>
      <c r="AD18" s="20"/>
      <c r="AE18" s="20"/>
      <c r="AF18" s="20"/>
      <c r="AG18" s="46"/>
      <c r="AH18" s="67"/>
      <c r="AI18" s="20"/>
      <c r="AJ18" s="20"/>
      <c r="AK18" s="20"/>
      <c r="AL18" s="20"/>
      <c r="AM18" s="46"/>
      <c r="AN18" s="67"/>
      <c r="AO18" s="20"/>
      <c r="AP18" s="20"/>
      <c r="AQ18" s="20"/>
      <c r="AR18" s="64"/>
      <c r="AS18" s="46"/>
      <c r="AT18" s="67"/>
    </row>
    <row r="19" spans="1:46" ht="12.75">
      <c r="A19" s="3" t="s">
        <v>158</v>
      </c>
      <c r="B19" s="3" t="s">
        <v>159</v>
      </c>
      <c r="C19" s="3">
        <v>200602</v>
      </c>
      <c r="D19" s="3" t="s">
        <v>2</v>
      </c>
      <c r="E19" s="67"/>
      <c r="F19" s="46"/>
      <c r="G19" s="67"/>
      <c r="H19" s="67"/>
      <c r="I19" s="56" t="e">
        <f>SUM(Q19:W19)</f>
        <v>#REF!</v>
      </c>
      <c r="J19" s="56" t="e">
        <f>LARGE(Q19:W19,1)</f>
        <v>#REF!</v>
      </c>
      <c r="K19" s="56" t="e">
        <f>LARGE(Q19:W19,2)</f>
        <v>#REF!</v>
      </c>
      <c r="L19" s="56" t="e">
        <f>LARGE(Q19:W19,3)</f>
        <v>#REF!</v>
      </c>
      <c r="M19" s="56" t="e">
        <f>LARGE(Q19:W19,4)</f>
        <v>#REF!</v>
      </c>
      <c r="N19" s="56" t="e">
        <f>LARGE(Q19:W19,5)</f>
        <v>#REF!</v>
      </c>
      <c r="O19" s="56" t="e">
        <f>LARGE(Q19:W19,6)</f>
        <v>#REF!</v>
      </c>
      <c r="P19" s="56" t="e">
        <f>LARGE(Q19:W19,7)</f>
        <v>#REF!</v>
      </c>
      <c r="Q19" s="56" t="e">
        <f>#REF!</f>
        <v>#REF!</v>
      </c>
      <c r="R19" s="56" t="e">
        <f>#REF!</f>
        <v>#REF!</v>
      </c>
      <c r="S19" s="56" t="e">
        <f>#REF!</f>
        <v>#REF!</v>
      </c>
      <c r="T19" s="56" t="e">
        <f>#REF!</f>
        <v>#REF!</v>
      </c>
      <c r="U19" s="56">
        <f>AF19</f>
        <v>0</v>
      </c>
      <c r="V19" s="56">
        <f>AL19</f>
        <v>0</v>
      </c>
      <c r="W19" s="56">
        <f>AR19</f>
        <v>0</v>
      </c>
      <c r="X19" s="67"/>
      <c r="Y19" s="119">
        <v>99</v>
      </c>
      <c r="Z19" s="67"/>
      <c r="AA19" s="46"/>
      <c r="AB19" s="67"/>
      <c r="AC19" s="20"/>
      <c r="AD19" s="20"/>
      <c r="AE19" s="20"/>
      <c r="AF19" s="20"/>
      <c r="AG19" s="46"/>
      <c r="AH19" s="67"/>
      <c r="AI19" s="20"/>
      <c r="AJ19" s="20"/>
      <c r="AK19" s="20"/>
      <c r="AL19" s="20"/>
      <c r="AM19" s="46"/>
      <c r="AN19" s="67"/>
      <c r="AO19" s="20"/>
      <c r="AP19" s="20"/>
      <c r="AQ19" s="20"/>
      <c r="AR19" s="64"/>
      <c r="AS19" s="46"/>
      <c r="AT19" s="67"/>
    </row>
    <row r="20" spans="1:46" ht="12.75">
      <c r="A20" s="3" t="s">
        <v>88</v>
      </c>
      <c r="B20" s="3" t="s">
        <v>164</v>
      </c>
      <c r="C20" s="3">
        <v>431516</v>
      </c>
      <c r="D20" s="3" t="s">
        <v>2</v>
      </c>
      <c r="E20" s="67"/>
      <c r="F20" s="46"/>
      <c r="G20" s="67"/>
      <c r="H20" s="67"/>
      <c r="I20" s="56" t="e">
        <f>SUM(Q20:W20)</f>
        <v>#REF!</v>
      </c>
      <c r="J20" s="56" t="e">
        <f>LARGE(Q20:W20,1)</f>
        <v>#REF!</v>
      </c>
      <c r="K20" s="56" t="e">
        <f>LARGE(Q20:W20,2)</f>
        <v>#REF!</v>
      </c>
      <c r="L20" s="56" t="e">
        <f>LARGE(Q20:W20,3)</f>
        <v>#REF!</v>
      </c>
      <c r="M20" s="56" t="e">
        <f>LARGE(Q20:W20,4)</f>
        <v>#REF!</v>
      </c>
      <c r="N20" s="56" t="e">
        <f>LARGE(Q20:W20,5)</f>
        <v>#REF!</v>
      </c>
      <c r="O20" s="56" t="e">
        <f>LARGE(Q20:W20,6)</f>
        <v>#REF!</v>
      </c>
      <c r="P20" s="56" t="e">
        <f>LARGE(Q20:W20,7)</f>
        <v>#REF!</v>
      </c>
      <c r="Q20" s="56" t="e">
        <f>#REF!</f>
        <v>#REF!</v>
      </c>
      <c r="R20" s="56" t="e">
        <f>#REF!</f>
        <v>#REF!</v>
      </c>
      <c r="S20" s="56" t="e">
        <f>#REF!</f>
        <v>#REF!</v>
      </c>
      <c r="T20" s="56" t="e">
        <f>#REF!</f>
        <v>#REF!</v>
      </c>
      <c r="U20" s="56">
        <f>AF20</f>
        <v>0</v>
      </c>
      <c r="V20" s="56">
        <f>AL20</f>
        <v>0</v>
      </c>
      <c r="W20" s="56">
        <f>AR20</f>
        <v>0</v>
      </c>
      <c r="X20" s="67"/>
      <c r="Y20" s="119">
        <v>58.5</v>
      </c>
      <c r="Z20" s="67"/>
      <c r="AA20" s="46"/>
      <c r="AB20" s="67"/>
      <c r="AC20" s="20"/>
      <c r="AD20" s="20"/>
      <c r="AE20" s="20"/>
      <c r="AF20" s="20"/>
      <c r="AG20" s="46"/>
      <c r="AH20" s="67"/>
      <c r="AI20" s="20"/>
      <c r="AJ20" s="20"/>
      <c r="AK20" s="20"/>
      <c r="AL20" s="20"/>
      <c r="AM20" s="46"/>
      <c r="AN20" s="67"/>
      <c r="AO20" s="20"/>
      <c r="AP20" s="20"/>
      <c r="AQ20" s="20"/>
      <c r="AR20" s="64"/>
      <c r="AS20" s="46"/>
      <c r="AT20" s="67"/>
    </row>
    <row r="21" spans="1:46" ht="12.75">
      <c r="A21" s="3" t="s">
        <v>95</v>
      </c>
      <c r="B21" s="3" t="s">
        <v>96</v>
      </c>
      <c r="C21" s="3">
        <v>236765</v>
      </c>
      <c r="D21" s="3" t="s">
        <v>2</v>
      </c>
      <c r="E21" s="67"/>
      <c r="F21" s="46">
        <v>157.5</v>
      </c>
      <c r="G21" s="67"/>
      <c r="H21" s="71"/>
      <c r="I21" s="56" t="e">
        <f>SUM(Q21:W21)</f>
        <v>#REF!</v>
      </c>
      <c r="J21" s="56" t="e">
        <f>LARGE(Q21:W21,1)</f>
        <v>#REF!</v>
      </c>
      <c r="K21" s="56" t="e">
        <f>LARGE(Q21:W21,2)</f>
        <v>#REF!</v>
      </c>
      <c r="L21" s="56" t="e">
        <f>LARGE(Q21:W21,3)</f>
        <v>#REF!</v>
      </c>
      <c r="M21" s="56" t="e">
        <f>LARGE(Q21:W21,4)</f>
        <v>#REF!</v>
      </c>
      <c r="N21" s="56" t="e">
        <f>LARGE(Q21:W21,5)</f>
        <v>#REF!</v>
      </c>
      <c r="O21" s="56" t="e">
        <f>LARGE(Q21:W21,6)</f>
        <v>#REF!</v>
      </c>
      <c r="P21" s="56" t="e">
        <f>LARGE(Q21:W21,7)</f>
        <v>#REF!</v>
      </c>
      <c r="Q21" s="56" t="e">
        <f>#REF!</f>
        <v>#REF!</v>
      </c>
      <c r="R21" s="56" t="e">
        <f>#REF!</f>
        <v>#REF!</v>
      </c>
      <c r="S21" s="56" t="e">
        <f>#REF!</f>
        <v>#REF!</v>
      </c>
      <c r="T21" s="56" t="e">
        <f>#REF!</f>
        <v>#REF!</v>
      </c>
      <c r="U21" s="56">
        <f>AF21</f>
        <v>0</v>
      </c>
      <c r="V21" s="56">
        <f>AL21</f>
        <v>0</v>
      </c>
      <c r="W21" s="56">
        <f>AR21</f>
        <v>0</v>
      </c>
      <c r="X21" s="67"/>
      <c r="Y21" s="119"/>
      <c r="Z21" s="67"/>
      <c r="AA21" s="46">
        <v>24</v>
      </c>
      <c r="AB21" s="67"/>
      <c r="AC21" s="20"/>
      <c r="AD21" s="20"/>
      <c r="AE21" s="20"/>
      <c r="AF21" s="20"/>
      <c r="AG21" s="46"/>
      <c r="AH21" s="67"/>
      <c r="AI21" s="20"/>
      <c r="AJ21" s="20"/>
      <c r="AK21" s="20"/>
      <c r="AL21" s="20"/>
      <c r="AM21" s="46"/>
      <c r="AN21" s="67"/>
      <c r="AO21" s="20"/>
      <c r="AP21" s="20"/>
      <c r="AQ21" s="20"/>
      <c r="AR21" s="64"/>
      <c r="AS21" s="46"/>
      <c r="AT21" s="67"/>
    </row>
    <row r="22" spans="1:46" s="100" customFormat="1" ht="12.75">
      <c r="A22" s="93" t="s">
        <v>4</v>
      </c>
      <c r="B22" s="93"/>
      <c r="C22" s="93"/>
      <c r="D22" s="93"/>
      <c r="E22" s="93"/>
      <c r="F22" s="96"/>
      <c r="G22" s="93"/>
      <c r="H22" s="93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3"/>
      <c r="Y22" s="96"/>
      <c r="Z22" s="93"/>
      <c r="AA22" s="99"/>
      <c r="AB22" s="93"/>
      <c r="AC22" s="93"/>
      <c r="AD22" s="93"/>
      <c r="AE22" s="93"/>
      <c r="AF22" s="93"/>
      <c r="AG22" s="99"/>
      <c r="AH22" s="93"/>
      <c r="AI22" s="93"/>
      <c r="AJ22" s="93"/>
      <c r="AK22" s="93"/>
      <c r="AL22" s="98"/>
      <c r="AM22" s="99"/>
      <c r="AN22" s="93"/>
      <c r="AO22" s="93"/>
      <c r="AP22" s="93"/>
      <c r="AQ22" s="93"/>
      <c r="AR22" s="93"/>
      <c r="AS22" s="99"/>
      <c r="AT22" s="93"/>
    </row>
    <row r="23" spans="1:46" s="86" customFormat="1" ht="12.75">
      <c r="A23" s="5" t="s">
        <v>146</v>
      </c>
      <c r="B23" s="5" t="s">
        <v>147</v>
      </c>
      <c r="C23" s="5">
        <v>461010</v>
      </c>
      <c r="D23" s="5" t="s">
        <v>4</v>
      </c>
      <c r="E23" s="80"/>
      <c r="F23" s="85">
        <v>777</v>
      </c>
      <c r="G23" s="80"/>
      <c r="H23" s="80"/>
      <c r="I23" s="115" t="e">
        <f aca="true" t="shared" si="19" ref="I23:I37">SUM(Q23:W23)</f>
        <v>#REF!</v>
      </c>
      <c r="J23" s="115" t="e">
        <f aca="true" t="shared" si="20" ref="J23:J37">LARGE(Q23:W23,1)</f>
        <v>#REF!</v>
      </c>
      <c r="K23" s="115" t="e">
        <f aca="true" t="shared" si="21" ref="K23:K37">LARGE(Q23:W23,2)</f>
        <v>#REF!</v>
      </c>
      <c r="L23" s="115" t="e">
        <f aca="true" t="shared" si="22" ref="L23:L37">LARGE(Q23:W23,3)</f>
        <v>#REF!</v>
      </c>
      <c r="M23" s="115" t="e">
        <f aca="true" t="shared" si="23" ref="M23:M37">LARGE(Q23:W23,4)</f>
        <v>#REF!</v>
      </c>
      <c r="N23" s="115" t="e">
        <f aca="true" t="shared" si="24" ref="N23:N37">LARGE(Q23:W23,5)</f>
        <v>#REF!</v>
      </c>
      <c r="O23" s="115" t="e">
        <f aca="true" t="shared" si="25" ref="O23:O37">LARGE(Q23:W23,6)</f>
        <v>#REF!</v>
      </c>
      <c r="P23" s="115" t="e">
        <f aca="true" t="shared" si="26" ref="P23:P37">LARGE(Q23:W23,7)</f>
        <v>#REF!</v>
      </c>
      <c r="Q23" s="115" t="e">
        <f>#REF!</f>
        <v>#REF!</v>
      </c>
      <c r="R23" s="115" t="e">
        <f>#REF!</f>
        <v>#REF!</v>
      </c>
      <c r="S23" s="115" t="e">
        <f>#REF!</f>
        <v>#REF!</v>
      </c>
      <c r="T23" s="115" t="e">
        <f>#REF!</f>
        <v>#REF!</v>
      </c>
      <c r="U23" s="115">
        <f aca="true" t="shared" si="27" ref="U23:U37">AF23</f>
        <v>0</v>
      </c>
      <c r="V23" s="115">
        <f aca="true" t="shared" si="28" ref="V23:V37">AL23</f>
        <v>0</v>
      </c>
      <c r="W23" s="115">
        <f aca="true" t="shared" si="29" ref="W23:W37">AR23</f>
        <v>0</v>
      </c>
      <c r="X23" s="80"/>
      <c r="Y23" s="85">
        <v>115.5</v>
      </c>
      <c r="Z23" s="80"/>
      <c r="AA23" s="85">
        <v>132</v>
      </c>
      <c r="AB23" s="80"/>
      <c r="AC23" s="84"/>
      <c r="AD23" s="84"/>
      <c r="AE23" s="84"/>
      <c r="AF23" s="84"/>
      <c r="AG23" s="85"/>
      <c r="AH23" s="80"/>
      <c r="AI23" s="84"/>
      <c r="AJ23" s="84"/>
      <c r="AK23" s="84"/>
      <c r="AL23" s="84"/>
      <c r="AM23" s="85"/>
      <c r="AN23" s="80"/>
      <c r="AO23" s="84"/>
      <c r="AP23" s="84"/>
      <c r="AQ23" s="84"/>
      <c r="AR23" s="84"/>
      <c r="AS23" s="85"/>
      <c r="AT23" s="80"/>
    </row>
    <row r="24" spans="1:46" s="86" customFormat="1" ht="12.75">
      <c r="A24" s="3" t="s">
        <v>148</v>
      </c>
      <c r="B24" s="3" t="s">
        <v>149</v>
      </c>
      <c r="C24" s="3">
        <v>360035</v>
      </c>
      <c r="D24" s="3" t="s">
        <v>4</v>
      </c>
      <c r="E24" s="80"/>
      <c r="F24" s="78">
        <v>610.5</v>
      </c>
      <c r="G24" s="80"/>
      <c r="H24" s="80"/>
      <c r="I24" s="56" t="e">
        <f t="shared" si="19"/>
        <v>#REF!</v>
      </c>
      <c r="J24" s="56" t="e">
        <f t="shared" si="20"/>
        <v>#REF!</v>
      </c>
      <c r="K24" s="56" t="e">
        <f t="shared" si="21"/>
        <v>#REF!</v>
      </c>
      <c r="L24" s="56" t="e">
        <f t="shared" si="22"/>
        <v>#REF!</v>
      </c>
      <c r="M24" s="56" t="e">
        <f t="shared" si="23"/>
        <v>#REF!</v>
      </c>
      <c r="N24" s="56" t="e">
        <f t="shared" si="24"/>
        <v>#REF!</v>
      </c>
      <c r="O24" s="56" t="e">
        <f t="shared" si="25"/>
        <v>#REF!</v>
      </c>
      <c r="P24" s="56" t="e">
        <f t="shared" si="26"/>
        <v>#REF!</v>
      </c>
      <c r="Q24" s="56" t="e">
        <f>#REF!</f>
        <v>#REF!</v>
      </c>
      <c r="R24" s="56" t="e">
        <f>#REF!</f>
        <v>#REF!</v>
      </c>
      <c r="S24" s="56" t="e">
        <f>#REF!</f>
        <v>#REF!</v>
      </c>
      <c r="T24" s="56" t="e">
        <f>#REF!</f>
        <v>#REF!</v>
      </c>
      <c r="U24" s="56">
        <f t="shared" si="27"/>
        <v>0</v>
      </c>
      <c r="V24" s="56">
        <f t="shared" si="28"/>
        <v>0</v>
      </c>
      <c r="W24" s="56">
        <f t="shared" si="29"/>
        <v>0</v>
      </c>
      <c r="X24" s="80"/>
      <c r="Y24" s="78">
        <v>68.25</v>
      </c>
      <c r="Z24" s="67"/>
      <c r="AA24" s="78">
        <v>54</v>
      </c>
      <c r="AB24" s="80"/>
      <c r="AC24" s="79"/>
      <c r="AD24" s="79"/>
      <c r="AE24" s="79"/>
      <c r="AF24" s="79"/>
      <c r="AG24" s="78"/>
      <c r="AH24" s="80"/>
      <c r="AI24" s="79"/>
      <c r="AJ24" s="79"/>
      <c r="AK24" s="79"/>
      <c r="AL24" s="79"/>
      <c r="AM24" s="78"/>
      <c r="AN24" s="80"/>
      <c r="AO24" s="79"/>
      <c r="AP24" s="79"/>
      <c r="AQ24" s="79"/>
      <c r="AR24" s="79"/>
      <c r="AS24" s="78"/>
      <c r="AT24" s="80"/>
    </row>
    <row r="25" spans="1:46" s="86" customFormat="1" ht="12.75">
      <c r="A25" s="3" t="s">
        <v>128</v>
      </c>
      <c r="B25" s="3" t="s">
        <v>129</v>
      </c>
      <c r="C25" s="3">
        <v>452338</v>
      </c>
      <c r="D25" s="3" t="s">
        <v>4</v>
      </c>
      <c r="E25" s="80"/>
      <c r="F25" s="78">
        <v>416.25</v>
      </c>
      <c r="G25" s="80"/>
      <c r="H25" s="80"/>
      <c r="I25" s="56" t="e">
        <f t="shared" si="19"/>
        <v>#REF!</v>
      </c>
      <c r="J25" s="56" t="e">
        <f t="shared" si="20"/>
        <v>#REF!</v>
      </c>
      <c r="K25" s="56" t="e">
        <f t="shared" si="21"/>
        <v>#REF!</v>
      </c>
      <c r="L25" s="56" t="e">
        <f t="shared" si="22"/>
        <v>#REF!</v>
      </c>
      <c r="M25" s="56" t="e">
        <f t="shared" si="23"/>
        <v>#REF!</v>
      </c>
      <c r="N25" s="56" t="e">
        <f t="shared" si="24"/>
        <v>#REF!</v>
      </c>
      <c r="O25" s="56" t="e">
        <f t="shared" si="25"/>
        <v>#REF!</v>
      </c>
      <c r="P25" s="56" t="e">
        <f t="shared" si="26"/>
        <v>#REF!</v>
      </c>
      <c r="Q25" s="56" t="e">
        <f>#REF!</f>
        <v>#REF!</v>
      </c>
      <c r="R25" s="56" t="e">
        <f>#REF!</f>
        <v>#REF!</v>
      </c>
      <c r="S25" s="56" t="e">
        <f>#REF!</f>
        <v>#REF!</v>
      </c>
      <c r="T25" s="56" t="e">
        <f>#REF!</f>
        <v>#REF!</v>
      </c>
      <c r="U25" s="56">
        <f t="shared" si="27"/>
        <v>0</v>
      </c>
      <c r="V25" s="56">
        <f t="shared" si="28"/>
        <v>0</v>
      </c>
      <c r="W25" s="56">
        <f t="shared" si="29"/>
        <v>0</v>
      </c>
      <c r="X25" s="80"/>
      <c r="Y25" s="78"/>
      <c r="Z25" s="67"/>
      <c r="AA25" s="78"/>
      <c r="AB25" s="80"/>
      <c r="AC25" s="79"/>
      <c r="AD25" s="79"/>
      <c r="AE25" s="79"/>
      <c r="AF25" s="79"/>
      <c r="AG25" s="78"/>
      <c r="AH25" s="80"/>
      <c r="AI25" s="79"/>
      <c r="AJ25" s="79"/>
      <c r="AK25" s="79"/>
      <c r="AL25" s="79"/>
      <c r="AM25" s="78"/>
      <c r="AN25" s="80"/>
      <c r="AO25" s="79"/>
      <c r="AP25" s="79"/>
      <c r="AQ25" s="79"/>
      <c r="AR25" s="79"/>
      <c r="AS25" s="78"/>
      <c r="AT25" s="80"/>
    </row>
    <row r="26" spans="1:46" s="86" customFormat="1" ht="12.75">
      <c r="A26" s="3" t="s">
        <v>162</v>
      </c>
      <c r="B26" s="3" t="s">
        <v>163</v>
      </c>
      <c r="C26" s="3">
        <v>343907</v>
      </c>
      <c r="D26" s="3" t="s">
        <v>4</v>
      </c>
      <c r="E26" s="80"/>
      <c r="F26" s="78"/>
      <c r="G26" s="80"/>
      <c r="H26" s="80"/>
      <c r="I26" s="56" t="e">
        <f t="shared" si="19"/>
        <v>#REF!</v>
      </c>
      <c r="J26" s="56" t="e">
        <f t="shared" si="20"/>
        <v>#REF!</v>
      </c>
      <c r="K26" s="56" t="e">
        <f t="shared" si="21"/>
        <v>#REF!</v>
      </c>
      <c r="L26" s="56" t="e">
        <f t="shared" si="22"/>
        <v>#REF!</v>
      </c>
      <c r="M26" s="56" t="e">
        <f t="shared" si="23"/>
        <v>#REF!</v>
      </c>
      <c r="N26" s="56" t="e">
        <f t="shared" si="24"/>
        <v>#REF!</v>
      </c>
      <c r="O26" s="56" t="e">
        <f t="shared" si="25"/>
        <v>#REF!</v>
      </c>
      <c r="P26" s="56" t="e">
        <f t="shared" si="26"/>
        <v>#REF!</v>
      </c>
      <c r="Q26" s="56" t="e">
        <f>#REF!</f>
        <v>#REF!</v>
      </c>
      <c r="R26" s="56" t="e">
        <f>#REF!</f>
        <v>#REF!</v>
      </c>
      <c r="S26" s="56" t="e">
        <f>#REF!</f>
        <v>#REF!</v>
      </c>
      <c r="T26" s="56" t="e">
        <f>#REF!</f>
        <v>#REF!</v>
      </c>
      <c r="U26" s="56">
        <f t="shared" si="27"/>
        <v>0</v>
      </c>
      <c r="V26" s="56">
        <f t="shared" si="28"/>
        <v>0</v>
      </c>
      <c r="W26" s="56">
        <f t="shared" si="29"/>
        <v>0</v>
      </c>
      <c r="X26" s="80"/>
      <c r="Y26" s="78">
        <v>84</v>
      </c>
      <c r="Z26" s="67"/>
      <c r="AA26" s="78"/>
      <c r="AB26" s="80"/>
      <c r="AC26" s="79"/>
      <c r="AD26" s="79"/>
      <c r="AE26" s="79"/>
      <c r="AF26" s="79"/>
      <c r="AG26" s="78"/>
      <c r="AH26" s="80"/>
      <c r="AI26" s="79"/>
      <c r="AJ26" s="79"/>
      <c r="AK26" s="79"/>
      <c r="AL26" s="79"/>
      <c r="AM26" s="78"/>
      <c r="AN26" s="80"/>
      <c r="AO26" s="84"/>
      <c r="AP26" s="84"/>
      <c r="AQ26" s="84"/>
      <c r="AR26" s="84"/>
      <c r="AS26" s="85"/>
      <c r="AT26" s="80"/>
    </row>
    <row r="27" spans="1:46" s="86" customFormat="1" ht="12.75">
      <c r="A27" s="3" t="s">
        <v>131</v>
      </c>
      <c r="B27" s="3" t="s">
        <v>132</v>
      </c>
      <c r="C27" s="3">
        <v>496725</v>
      </c>
      <c r="D27" s="3" t="s">
        <v>4</v>
      </c>
      <c r="E27" s="80"/>
      <c r="F27" s="78">
        <v>249.75</v>
      </c>
      <c r="G27" s="80"/>
      <c r="H27" s="80"/>
      <c r="I27" s="56" t="e">
        <f t="shared" si="19"/>
        <v>#REF!</v>
      </c>
      <c r="J27" s="56" t="e">
        <f t="shared" si="20"/>
        <v>#REF!</v>
      </c>
      <c r="K27" s="56" t="e">
        <f t="shared" si="21"/>
        <v>#REF!</v>
      </c>
      <c r="L27" s="56" t="e">
        <f t="shared" si="22"/>
        <v>#REF!</v>
      </c>
      <c r="M27" s="56" t="e">
        <f t="shared" si="23"/>
        <v>#REF!</v>
      </c>
      <c r="N27" s="56" t="e">
        <f t="shared" si="24"/>
        <v>#REF!</v>
      </c>
      <c r="O27" s="56" t="e">
        <f t="shared" si="25"/>
        <v>#REF!</v>
      </c>
      <c r="P27" s="56" t="e">
        <f t="shared" si="26"/>
        <v>#REF!</v>
      </c>
      <c r="Q27" s="56" t="e">
        <f>#REF!</f>
        <v>#REF!</v>
      </c>
      <c r="R27" s="56" t="e">
        <f>#REF!</f>
        <v>#REF!</v>
      </c>
      <c r="S27" s="56" t="e">
        <f>#REF!</f>
        <v>#REF!</v>
      </c>
      <c r="T27" s="56" t="e">
        <f>#REF!</f>
        <v>#REF!</v>
      </c>
      <c r="U27" s="56">
        <f t="shared" si="27"/>
        <v>0</v>
      </c>
      <c r="V27" s="56">
        <f t="shared" si="28"/>
        <v>0</v>
      </c>
      <c r="W27" s="56">
        <f t="shared" si="29"/>
        <v>0</v>
      </c>
      <c r="X27" s="80"/>
      <c r="Y27" s="78"/>
      <c r="Z27" s="67"/>
      <c r="AA27" s="78"/>
      <c r="AB27" s="80"/>
      <c r="AC27" s="79"/>
      <c r="AD27" s="79"/>
      <c r="AE27" s="79"/>
      <c r="AF27" s="79"/>
      <c r="AG27" s="78"/>
      <c r="AH27" s="80"/>
      <c r="AI27" s="79"/>
      <c r="AJ27" s="79"/>
      <c r="AK27" s="79"/>
      <c r="AL27" s="79"/>
      <c r="AM27" s="78"/>
      <c r="AN27" s="80"/>
      <c r="AO27" s="79"/>
      <c r="AP27" s="79"/>
      <c r="AQ27" s="79"/>
      <c r="AR27" s="79"/>
      <c r="AS27" s="78"/>
      <c r="AT27" s="80"/>
    </row>
    <row r="28" spans="1:46" s="86" customFormat="1" ht="12.75">
      <c r="A28" s="3" t="s">
        <v>101</v>
      </c>
      <c r="B28" s="3" t="s">
        <v>166</v>
      </c>
      <c r="C28" s="3">
        <v>369232</v>
      </c>
      <c r="D28" s="3" t="s">
        <v>4</v>
      </c>
      <c r="E28" s="80"/>
      <c r="F28" s="78"/>
      <c r="G28" s="80"/>
      <c r="H28" s="80"/>
      <c r="I28" s="56" t="e">
        <f t="shared" si="19"/>
        <v>#REF!</v>
      </c>
      <c r="J28" s="56" t="e">
        <f t="shared" si="20"/>
        <v>#REF!</v>
      </c>
      <c r="K28" s="56" t="e">
        <f t="shared" si="21"/>
        <v>#REF!</v>
      </c>
      <c r="L28" s="56" t="e">
        <f t="shared" si="22"/>
        <v>#REF!</v>
      </c>
      <c r="M28" s="56" t="e">
        <f t="shared" si="23"/>
        <v>#REF!</v>
      </c>
      <c r="N28" s="56" t="e">
        <f t="shared" si="24"/>
        <v>#REF!</v>
      </c>
      <c r="O28" s="56" t="e">
        <f t="shared" si="25"/>
        <v>#REF!</v>
      </c>
      <c r="P28" s="56" t="e">
        <f t="shared" si="26"/>
        <v>#REF!</v>
      </c>
      <c r="Q28" s="56" t="e">
        <f>#REF!</f>
        <v>#REF!</v>
      </c>
      <c r="R28" s="56" t="e">
        <f>#REF!</f>
        <v>#REF!</v>
      </c>
      <c r="S28" s="56" t="e">
        <f>#REF!</f>
        <v>#REF!</v>
      </c>
      <c r="T28" s="56" t="e">
        <f>#REF!</f>
        <v>#REF!</v>
      </c>
      <c r="U28" s="56">
        <f t="shared" si="27"/>
        <v>0</v>
      </c>
      <c r="V28" s="56">
        <f t="shared" si="28"/>
        <v>0</v>
      </c>
      <c r="W28" s="56">
        <f t="shared" si="29"/>
        <v>0</v>
      </c>
      <c r="X28" s="80"/>
      <c r="Y28" s="78">
        <v>52.5</v>
      </c>
      <c r="Z28" s="67"/>
      <c r="AA28" s="78"/>
      <c r="AB28" s="80"/>
      <c r="AC28" s="79"/>
      <c r="AD28" s="79"/>
      <c r="AE28" s="79"/>
      <c r="AF28" s="79"/>
      <c r="AG28" s="78"/>
      <c r="AH28" s="80"/>
      <c r="AI28" s="79"/>
      <c r="AJ28" s="79"/>
      <c r="AK28" s="79"/>
      <c r="AL28" s="79"/>
      <c r="AM28" s="78"/>
      <c r="AN28" s="80"/>
      <c r="AO28" s="84"/>
      <c r="AP28" s="84"/>
      <c r="AQ28" s="84"/>
      <c r="AR28" s="84"/>
      <c r="AS28" s="85"/>
      <c r="AT28" s="80"/>
    </row>
    <row r="29" spans="1:46" s="86" customFormat="1" ht="12.75">
      <c r="A29" s="3" t="s">
        <v>182</v>
      </c>
      <c r="B29" s="3" t="s">
        <v>183</v>
      </c>
      <c r="C29" s="3"/>
      <c r="D29" s="3" t="s">
        <v>4</v>
      </c>
      <c r="E29" s="80"/>
      <c r="F29" s="78"/>
      <c r="G29" s="80"/>
      <c r="H29" s="80"/>
      <c r="I29" s="56" t="e">
        <f t="shared" si="19"/>
        <v>#REF!</v>
      </c>
      <c r="J29" s="56" t="e">
        <f t="shared" si="20"/>
        <v>#REF!</v>
      </c>
      <c r="K29" s="56" t="e">
        <f t="shared" si="21"/>
        <v>#REF!</v>
      </c>
      <c r="L29" s="56" t="e">
        <f t="shared" si="22"/>
        <v>#REF!</v>
      </c>
      <c r="M29" s="56" t="e">
        <f t="shared" si="23"/>
        <v>#REF!</v>
      </c>
      <c r="N29" s="56" t="e">
        <f t="shared" si="24"/>
        <v>#REF!</v>
      </c>
      <c r="O29" s="56" t="e">
        <f t="shared" si="25"/>
        <v>#REF!</v>
      </c>
      <c r="P29" s="56" t="e">
        <f t="shared" si="26"/>
        <v>#REF!</v>
      </c>
      <c r="Q29" s="56" t="e">
        <f>#REF!</f>
        <v>#REF!</v>
      </c>
      <c r="R29" s="56" t="e">
        <f>#REF!</f>
        <v>#REF!</v>
      </c>
      <c r="S29" s="56" t="e">
        <f>#REF!</f>
        <v>#REF!</v>
      </c>
      <c r="T29" s="56" t="e">
        <f>#REF!</f>
        <v>#REF!</v>
      </c>
      <c r="U29" s="56">
        <f t="shared" si="27"/>
        <v>0</v>
      </c>
      <c r="V29" s="56">
        <f t="shared" si="28"/>
        <v>0</v>
      </c>
      <c r="W29" s="56">
        <f t="shared" si="29"/>
        <v>0</v>
      </c>
      <c r="X29" s="80"/>
      <c r="Y29" s="78"/>
      <c r="Z29" s="67"/>
      <c r="AA29" s="78">
        <v>96</v>
      </c>
      <c r="AB29" s="80"/>
      <c r="AC29" s="79"/>
      <c r="AD29" s="79"/>
      <c r="AE29" s="79"/>
      <c r="AF29" s="79"/>
      <c r="AG29" s="78"/>
      <c r="AH29" s="80"/>
      <c r="AI29" s="79"/>
      <c r="AJ29" s="79"/>
      <c r="AK29" s="79"/>
      <c r="AL29" s="79"/>
      <c r="AM29" s="78"/>
      <c r="AN29" s="80"/>
      <c r="AO29" s="79"/>
      <c r="AP29" s="79"/>
      <c r="AQ29" s="79"/>
      <c r="AR29" s="79"/>
      <c r="AS29" s="78"/>
      <c r="AT29" s="80"/>
    </row>
    <row r="30" spans="1:46" s="86" customFormat="1" ht="12.75">
      <c r="A30" s="3" t="s">
        <v>150</v>
      </c>
      <c r="B30" s="3" t="s">
        <v>168</v>
      </c>
      <c r="C30" s="3">
        <v>399228</v>
      </c>
      <c r="D30" s="3" t="s">
        <v>4</v>
      </c>
      <c r="E30" s="80"/>
      <c r="F30" s="78"/>
      <c r="G30" s="80"/>
      <c r="H30" s="80"/>
      <c r="I30" s="56" t="e">
        <f t="shared" si="19"/>
        <v>#REF!</v>
      </c>
      <c r="J30" s="56" t="e">
        <f t="shared" si="20"/>
        <v>#REF!</v>
      </c>
      <c r="K30" s="56" t="e">
        <f t="shared" si="21"/>
        <v>#REF!</v>
      </c>
      <c r="L30" s="56" t="e">
        <f t="shared" si="22"/>
        <v>#REF!</v>
      </c>
      <c r="M30" s="56" t="e">
        <f t="shared" si="23"/>
        <v>#REF!</v>
      </c>
      <c r="N30" s="56" t="e">
        <f t="shared" si="24"/>
        <v>#REF!</v>
      </c>
      <c r="O30" s="56" t="e">
        <f t="shared" si="25"/>
        <v>#REF!</v>
      </c>
      <c r="P30" s="56" t="e">
        <f t="shared" si="26"/>
        <v>#REF!</v>
      </c>
      <c r="Q30" s="56" t="e">
        <f>#REF!</f>
        <v>#REF!</v>
      </c>
      <c r="R30" s="56" t="e">
        <f>#REF!</f>
        <v>#REF!</v>
      </c>
      <c r="S30" s="56" t="e">
        <f>#REF!</f>
        <v>#REF!</v>
      </c>
      <c r="T30" s="56" t="e">
        <f>#REF!</f>
        <v>#REF!</v>
      </c>
      <c r="U30" s="56">
        <f t="shared" si="27"/>
        <v>0</v>
      </c>
      <c r="V30" s="56">
        <f t="shared" si="28"/>
        <v>0</v>
      </c>
      <c r="W30" s="56">
        <f t="shared" si="29"/>
        <v>0</v>
      </c>
      <c r="X30" s="80"/>
      <c r="Y30" s="78">
        <v>47.25</v>
      </c>
      <c r="Z30" s="67"/>
      <c r="AA30" s="78"/>
      <c r="AB30" s="80"/>
      <c r="AC30" s="79"/>
      <c r="AD30" s="79"/>
      <c r="AE30" s="79"/>
      <c r="AF30" s="79"/>
      <c r="AG30" s="78"/>
      <c r="AH30" s="80"/>
      <c r="AI30" s="79"/>
      <c r="AJ30" s="79"/>
      <c r="AK30" s="79"/>
      <c r="AL30" s="79"/>
      <c r="AM30" s="78"/>
      <c r="AN30" s="80"/>
      <c r="AO30" s="84"/>
      <c r="AP30" s="84"/>
      <c r="AQ30" s="84"/>
      <c r="AR30" s="84"/>
      <c r="AS30" s="85"/>
      <c r="AT30" s="80"/>
    </row>
    <row r="31" spans="1:46" s="86" customFormat="1" ht="12.75">
      <c r="A31" s="3" t="s">
        <v>153</v>
      </c>
      <c r="B31" s="3" t="s">
        <v>184</v>
      </c>
      <c r="C31" s="3"/>
      <c r="D31" s="3" t="s">
        <v>4</v>
      </c>
      <c r="E31" s="80"/>
      <c r="F31" s="78"/>
      <c r="G31" s="80"/>
      <c r="H31" s="80"/>
      <c r="I31" s="56" t="e">
        <f t="shared" si="19"/>
        <v>#REF!</v>
      </c>
      <c r="J31" s="56" t="e">
        <f t="shared" si="20"/>
        <v>#REF!</v>
      </c>
      <c r="K31" s="56" t="e">
        <f t="shared" si="21"/>
        <v>#REF!</v>
      </c>
      <c r="L31" s="56" t="e">
        <f t="shared" si="22"/>
        <v>#REF!</v>
      </c>
      <c r="M31" s="56" t="e">
        <f t="shared" si="23"/>
        <v>#REF!</v>
      </c>
      <c r="N31" s="56" t="e">
        <f t="shared" si="24"/>
        <v>#REF!</v>
      </c>
      <c r="O31" s="56" t="e">
        <f t="shared" si="25"/>
        <v>#REF!</v>
      </c>
      <c r="P31" s="56" t="e">
        <f t="shared" si="26"/>
        <v>#REF!</v>
      </c>
      <c r="Q31" s="56" t="e">
        <f>#REF!</f>
        <v>#REF!</v>
      </c>
      <c r="R31" s="56" t="e">
        <f>#REF!</f>
        <v>#REF!</v>
      </c>
      <c r="S31" s="56" t="e">
        <f>#REF!</f>
        <v>#REF!</v>
      </c>
      <c r="T31" s="56" t="e">
        <f>#REF!</f>
        <v>#REF!</v>
      </c>
      <c r="U31" s="56">
        <f t="shared" si="27"/>
        <v>0</v>
      </c>
      <c r="V31" s="56">
        <f t="shared" si="28"/>
        <v>0</v>
      </c>
      <c r="W31" s="56">
        <f t="shared" si="29"/>
        <v>0</v>
      </c>
      <c r="X31" s="80"/>
      <c r="Y31" s="78"/>
      <c r="Z31" s="67"/>
      <c r="AA31" s="78">
        <v>78</v>
      </c>
      <c r="AB31" s="80"/>
      <c r="AC31" s="79"/>
      <c r="AD31" s="79"/>
      <c r="AE31" s="79"/>
      <c r="AF31" s="79"/>
      <c r="AG31" s="78"/>
      <c r="AH31" s="80"/>
      <c r="AI31" s="79"/>
      <c r="AJ31" s="79"/>
      <c r="AK31" s="79"/>
      <c r="AL31" s="79"/>
      <c r="AM31" s="78"/>
      <c r="AN31" s="80"/>
      <c r="AO31" s="79"/>
      <c r="AP31" s="79"/>
      <c r="AQ31" s="79"/>
      <c r="AR31" s="79"/>
      <c r="AS31" s="78"/>
      <c r="AT31" s="80"/>
    </row>
    <row r="32" spans="1:46" s="86" customFormat="1" ht="12.75">
      <c r="A32" s="3" t="s">
        <v>185</v>
      </c>
      <c r="B32" s="3" t="s">
        <v>186</v>
      </c>
      <c r="C32" s="3"/>
      <c r="D32" s="3" t="s">
        <v>4</v>
      </c>
      <c r="E32" s="80"/>
      <c r="F32" s="78"/>
      <c r="G32" s="80"/>
      <c r="H32" s="80"/>
      <c r="I32" s="56" t="e">
        <f t="shared" si="19"/>
        <v>#REF!</v>
      </c>
      <c r="J32" s="56" t="e">
        <f t="shared" si="20"/>
        <v>#REF!</v>
      </c>
      <c r="K32" s="56" t="e">
        <f t="shared" si="21"/>
        <v>#REF!</v>
      </c>
      <c r="L32" s="56" t="e">
        <f t="shared" si="22"/>
        <v>#REF!</v>
      </c>
      <c r="M32" s="56" t="e">
        <f t="shared" si="23"/>
        <v>#REF!</v>
      </c>
      <c r="N32" s="56" t="e">
        <f t="shared" si="24"/>
        <v>#REF!</v>
      </c>
      <c r="O32" s="56" t="e">
        <f t="shared" si="25"/>
        <v>#REF!</v>
      </c>
      <c r="P32" s="56" t="e">
        <f t="shared" si="26"/>
        <v>#REF!</v>
      </c>
      <c r="Q32" s="56" t="e">
        <f>#REF!</f>
        <v>#REF!</v>
      </c>
      <c r="R32" s="56" t="e">
        <f>#REF!</f>
        <v>#REF!</v>
      </c>
      <c r="S32" s="56" t="e">
        <f>#REF!</f>
        <v>#REF!</v>
      </c>
      <c r="T32" s="56" t="e">
        <f>#REF!</f>
        <v>#REF!</v>
      </c>
      <c r="U32" s="56">
        <f t="shared" si="27"/>
        <v>0</v>
      </c>
      <c r="V32" s="56">
        <f t="shared" si="28"/>
        <v>0</v>
      </c>
      <c r="W32" s="56">
        <f t="shared" si="29"/>
        <v>0</v>
      </c>
      <c r="X32" s="80"/>
      <c r="Y32" s="78"/>
      <c r="Z32" s="67"/>
      <c r="AA32" s="78">
        <v>60</v>
      </c>
      <c r="AB32" s="80"/>
      <c r="AC32" s="79"/>
      <c r="AD32" s="79"/>
      <c r="AE32" s="79"/>
      <c r="AF32" s="79"/>
      <c r="AG32" s="78"/>
      <c r="AH32" s="80"/>
      <c r="AI32" s="79"/>
      <c r="AJ32" s="79"/>
      <c r="AK32" s="79"/>
      <c r="AL32" s="79"/>
      <c r="AM32" s="78"/>
      <c r="AN32" s="80"/>
      <c r="AO32" s="79"/>
      <c r="AP32" s="79"/>
      <c r="AQ32" s="79"/>
      <c r="AR32" s="79"/>
      <c r="AS32" s="78"/>
      <c r="AT32" s="80"/>
    </row>
    <row r="33" spans="1:46" s="86" customFormat="1" ht="12.75">
      <c r="A33" s="3" t="s">
        <v>136</v>
      </c>
      <c r="B33" s="3" t="s">
        <v>169</v>
      </c>
      <c r="C33" s="3">
        <v>368148</v>
      </c>
      <c r="D33" s="3" t="s">
        <v>4</v>
      </c>
      <c r="E33" s="80"/>
      <c r="F33" s="78"/>
      <c r="G33" s="80"/>
      <c r="H33" s="80"/>
      <c r="I33" s="56" t="e">
        <f t="shared" si="19"/>
        <v>#REF!</v>
      </c>
      <c r="J33" s="56" t="e">
        <f t="shared" si="20"/>
        <v>#REF!</v>
      </c>
      <c r="K33" s="56" t="e">
        <f t="shared" si="21"/>
        <v>#REF!</v>
      </c>
      <c r="L33" s="56" t="e">
        <f t="shared" si="22"/>
        <v>#REF!</v>
      </c>
      <c r="M33" s="56" t="e">
        <f t="shared" si="23"/>
        <v>#REF!</v>
      </c>
      <c r="N33" s="56" t="e">
        <f t="shared" si="24"/>
        <v>#REF!</v>
      </c>
      <c r="O33" s="56" t="e">
        <f t="shared" si="25"/>
        <v>#REF!</v>
      </c>
      <c r="P33" s="56" t="e">
        <f t="shared" si="26"/>
        <v>#REF!</v>
      </c>
      <c r="Q33" s="56" t="e">
        <f>#REF!</f>
        <v>#REF!</v>
      </c>
      <c r="R33" s="56" t="e">
        <f>#REF!</f>
        <v>#REF!</v>
      </c>
      <c r="S33" s="56" t="e">
        <f>#REF!</f>
        <v>#REF!</v>
      </c>
      <c r="T33" s="56" t="e">
        <f>#REF!</f>
        <v>#REF!</v>
      </c>
      <c r="U33" s="56">
        <f t="shared" si="27"/>
        <v>0</v>
      </c>
      <c r="V33" s="56">
        <f t="shared" si="28"/>
        <v>0</v>
      </c>
      <c r="W33" s="56">
        <f t="shared" si="29"/>
        <v>0</v>
      </c>
      <c r="X33" s="80"/>
      <c r="Y33" s="78">
        <v>42</v>
      </c>
      <c r="Z33" s="67"/>
      <c r="AA33" s="78"/>
      <c r="AB33" s="80"/>
      <c r="AC33" s="79"/>
      <c r="AD33" s="79"/>
      <c r="AE33" s="79"/>
      <c r="AF33" s="79"/>
      <c r="AG33" s="78"/>
      <c r="AH33" s="80"/>
      <c r="AI33" s="79"/>
      <c r="AJ33" s="79"/>
      <c r="AK33" s="79"/>
      <c r="AL33" s="79"/>
      <c r="AM33" s="78"/>
      <c r="AN33" s="80"/>
      <c r="AO33" s="84"/>
      <c r="AP33" s="84"/>
      <c r="AQ33" s="84"/>
      <c r="AR33" s="84"/>
      <c r="AS33" s="85"/>
      <c r="AT33" s="80"/>
    </row>
    <row r="34" spans="1:46" s="86" customFormat="1" ht="12.75">
      <c r="A34" s="3" t="s">
        <v>91</v>
      </c>
      <c r="B34" s="3" t="s">
        <v>90</v>
      </c>
      <c r="C34" s="3">
        <v>231719</v>
      </c>
      <c r="D34" s="3" t="s">
        <v>4</v>
      </c>
      <c r="E34" s="80"/>
      <c r="F34" s="78">
        <v>222</v>
      </c>
      <c r="G34" s="80"/>
      <c r="H34" s="80"/>
      <c r="I34" s="56" t="e">
        <f t="shared" si="19"/>
        <v>#REF!</v>
      </c>
      <c r="J34" s="56" t="e">
        <f t="shared" si="20"/>
        <v>#REF!</v>
      </c>
      <c r="K34" s="56" t="e">
        <f t="shared" si="21"/>
        <v>#REF!</v>
      </c>
      <c r="L34" s="56" t="e">
        <f t="shared" si="22"/>
        <v>#REF!</v>
      </c>
      <c r="M34" s="56" t="e">
        <f t="shared" si="23"/>
        <v>#REF!</v>
      </c>
      <c r="N34" s="56" t="e">
        <f t="shared" si="24"/>
        <v>#REF!</v>
      </c>
      <c r="O34" s="56" t="e">
        <f t="shared" si="25"/>
        <v>#REF!</v>
      </c>
      <c r="P34" s="56" t="e">
        <f t="shared" si="26"/>
        <v>#REF!</v>
      </c>
      <c r="Q34" s="56" t="e">
        <f>#REF!</f>
        <v>#REF!</v>
      </c>
      <c r="R34" s="56" t="e">
        <f>#REF!</f>
        <v>#REF!</v>
      </c>
      <c r="S34" s="56" t="e">
        <f>#REF!</f>
        <v>#REF!</v>
      </c>
      <c r="T34" s="56" t="e">
        <f>#REF!</f>
        <v>#REF!</v>
      </c>
      <c r="U34" s="56">
        <f t="shared" si="27"/>
        <v>0</v>
      </c>
      <c r="V34" s="56">
        <f t="shared" si="28"/>
        <v>0</v>
      </c>
      <c r="W34" s="56">
        <f t="shared" si="29"/>
        <v>0</v>
      </c>
      <c r="X34" s="80"/>
      <c r="Y34" s="78"/>
      <c r="Z34" s="67"/>
      <c r="AA34" s="78"/>
      <c r="AB34" s="80"/>
      <c r="AC34" s="79"/>
      <c r="AD34" s="79"/>
      <c r="AE34" s="79"/>
      <c r="AF34" s="79"/>
      <c r="AG34" s="78"/>
      <c r="AH34" s="80"/>
      <c r="AI34" s="79"/>
      <c r="AJ34" s="79"/>
      <c r="AK34" s="79"/>
      <c r="AL34" s="79"/>
      <c r="AM34" s="78"/>
      <c r="AN34" s="80"/>
      <c r="AO34" s="84"/>
      <c r="AP34" s="84"/>
      <c r="AQ34" s="84"/>
      <c r="AR34" s="84"/>
      <c r="AS34" s="85"/>
      <c r="AT34" s="80"/>
    </row>
    <row r="35" spans="1:46" s="86" customFormat="1" ht="12.75">
      <c r="A35" s="3" t="s">
        <v>151</v>
      </c>
      <c r="B35" s="3" t="s">
        <v>187</v>
      </c>
      <c r="C35" s="3"/>
      <c r="D35" s="3" t="s">
        <v>4</v>
      </c>
      <c r="E35" s="80"/>
      <c r="F35" s="78"/>
      <c r="G35" s="80"/>
      <c r="H35" s="80"/>
      <c r="I35" s="56" t="e">
        <f t="shared" si="19"/>
        <v>#REF!</v>
      </c>
      <c r="J35" s="56" t="e">
        <f t="shared" si="20"/>
        <v>#REF!</v>
      </c>
      <c r="K35" s="56" t="e">
        <f t="shared" si="21"/>
        <v>#REF!</v>
      </c>
      <c r="L35" s="56" t="e">
        <f t="shared" si="22"/>
        <v>#REF!</v>
      </c>
      <c r="M35" s="56" t="e">
        <f t="shared" si="23"/>
        <v>#REF!</v>
      </c>
      <c r="N35" s="56" t="e">
        <f t="shared" si="24"/>
        <v>#REF!</v>
      </c>
      <c r="O35" s="56" t="e">
        <f t="shared" si="25"/>
        <v>#REF!</v>
      </c>
      <c r="P35" s="56" t="e">
        <f t="shared" si="26"/>
        <v>#REF!</v>
      </c>
      <c r="Q35" s="56" t="e">
        <f>#REF!</f>
        <v>#REF!</v>
      </c>
      <c r="R35" s="56" t="e">
        <f>#REF!</f>
        <v>#REF!</v>
      </c>
      <c r="S35" s="56" t="e">
        <f>#REF!</f>
        <v>#REF!</v>
      </c>
      <c r="T35" s="56" t="e">
        <f>#REF!</f>
        <v>#REF!</v>
      </c>
      <c r="U35" s="56">
        <f t="shared" si="27"/>
        <v>0</v>
      </c>
      <c r="V35" s="56">
        <f t="shared" si="28"/>
        <v>0</v>
      </c>
      <c r="W35" s="56">
        <f t="shared" si="29"/>
        <v>0</v>
      </c>
      <c r="X35" s="80"/>
      <c r="Y35" s="78"/>
      <c r="Z35" s="67"/>
      <c r="AA35" s="78">
        <v>48</v>
      </c>
      <c r="AB35" s="80"/>
      <c r="AC35" s="79"/>
      <c r="AD35" s="79"/>
      <c r="AE35" s="79"/>
      <c r="AF35" s="79"/>
      <c r="AG35" s="78"/>
      <c r="AH35" s="80"/>
      <c r="AI35" s="79"/>
      <c r="AJ35" s="79"/>
      <c r="AK35" s="79"/>
      <c r="AL35" s="79"/>
      <c r="AM35" s="78"/>
      <c r="AN35" s="80"/>
      <c r="AO35" s="79"/>
      <c r="AP35" s="79"/>
      <c r="AQ35" s="79"/>
      <c r="AR35" s="79"/>
      <c r="AS35" s="78"/>
      <c r="AT35" s="80"/>
    </row>
    <row r="36" spans="1:46" s="86" customFormat="1" ht="12.75">
      <c r="A36" s="3" t="s">
        <v>142</v>
      </c>
      <c r="B36" s="3" t="s">
        <v>188</v>
      </c>
      <c r="C36" s="3"/>
      <c r="D36" s="3" t="s">
        <v>4</v>
      </c>
      <c r="E36" s="80"/>
      <c r="F36" s="78"/>
      <c r="G36" s="80"/>
      <c r="H36" s="80"/>
      <c r="I36" s="56" t="e">
        <f t="shared" si="19"/>
        <v>#REF!</v>
      </c>
      <c r="J36" s="56" t="e">
        <f t="shared" si="20"/>
        <v>#REF!</v>
      </c>
      <c r="K36" s="56" t="e">
        <f t="shared" si="21"/>
        <v>#REF!</v>
      </c>
      <c r="L36" s="56" t="e">
        <f t="shared" si="22"/>
        <v>#REF!</v>
      </c>
      <c r="M36" s="56" t="e">
        <f t="shared" si="23"/>
        <v>#REF!</v>
      </c>
      <c r="N36" s="56" t="e">
        <f t="shared" si="24"/>
        <v>#REF!</v>
      </c>
      <c r="O36" s="56" t="e">
        <f t="shared" si="25"/>
        <v>#REF!</v>
      </c>
      <c r="P36" s="56" t="e">
        <f t="shared" si="26"/>
        <v>#REF!</v>
      </c>
      <c r="Q36" s="56" t="e">
        <f>#REF!</f>
        <v>#REF!</v>
      </c>
      <c r="R36" s="56" t="e">
        <f>#REF!</f>
        <v>#REF!</v>
      </c>
      <c r="S36" s="56" t="e">
        <f>#REF!</f>
        <v>#REF!</v>
      </c>
      <c r="T36" s="56" t="e">
        <f>#REF!</f>
        <v>#REF!</v>
      </c>
      <c r="U36" s="56">
        <f t="shared" si="27"/>
        <v>0</v>
      </c>
      <c r="V36" s="56">
        <f t="shared" si="28"/>
        <v>0</v>
      </c>
      <c r="W36" s="56">
        <f t="shared" si="29"/>
        <v>0</v>
      </c>
      <c r="X36" s="80"/>
      <c r="Y36" s="78"/>
      <c r="Z36" s="67"/>
      <c r="AA36" s="78">
        <v>42</v>
      </c>
      <c r="AB36" s="80"/>
      <c r="AC36" s="79"/>
      <c r="AD36" s="79"/>
      <c r="AE36" s="79"/>
      <c r="AF36" s="79"/>
      <c r="AG36" s="78"/>
      <c r="AH36" s="80"/>
      <c r="AI36" s="79"/>
      <c r="AJ36" s="79"/>
      <c r="AK36" s="79"/>
      <c r="AL36" s="79"/>
      <c r="AM36" s="78"/>
      <c r="AN36" s="80"/>
      <c r="AO36" s="79"/>
      <c r="AP36" s="79"/>
      <c r="AQ36" s="79"/>
      <c r="AR36" s="79"/>
      <c r="AS36" s="78"/>
      <c r="AT36" s="80"/>
    </row>
    <row r="37" spans="1:46" s="86" customFormat="1" ht="12.75">
      <c r="A37" s="3" t="s">
        <v>189</v>
      </c>
      <c r="B37" s="3" t="s">
        <v>190</v>
      </c>
      <c r="C37" s="3"/>
      <c r="D37" s="3" t="s">
        <v>4</v>
      </c>
      <c r="E37" s="80"/>
      <c r="F37" s="78"/>
      <c r="G37" s="80"/>
      <c r="H37" s="80"/>
      <c r="I37" s="56" t="e">
        <f t="shared" si="19"/>
        <v>#REF!</v>
      </c>
      <c r="J37" s="56" t="e">
        <f t="shared" si="20"/>
        <v>#REF!</v>
      </c>
      <c r="K37" s="56" t="e">
        <f t="shared" si="21"/>
        <v>#REF!</v>
      </c>
      <c r="L37" s="56" t="e">
        <f t="shared" si="22"/>
        <v>#REF!</v>
      </c>
      <c r="M37" s="56" t="e">
        <f t="shared" si="23"/>
        <v>#REF!</v>
      </c>
      <c r="N37" s="56" t="e">
        <f t="shared" si="24"/>
        <v>#REF!</v>
      </c>
      <c r="O37" s="56" t="e">
        <f t="shared" si="25"/>
        <v>#REF!</v>
      </c>
      <c r="P37" s="56" t="e">
        <f t="shared" si="26"/>
        <v>#REF!</v>
      </c>
      <c r="Q37" s="56" t="e">
        <f>#REF!</f>
        <v>#REF!</v>
      </c>
      <c r="R37" s="56" t="e">
        <f>#REF!</f>
        <v>#REF!</v>
      </c>
      <c r="S37" s="56" t="e">
        <f>#REF!</f>
        <v>#REF!</v>
      </c>
      <c r="T37" s="56" t="e">
        <f>#REF!</f>
        <v>#REF!</v>
      </c>
      <c r="U37" s="56">
        <f t="shared" si="27"/>
        <v>0</v>
      </c>
      <c r="V37" s="56">
        <f t="shared" si="28"/>
        <v>0</v>
      </c>
      <c r="W37" s="56">
        <f t="shared" si="29"/>
        <v>0</v>
      </c>
      <c r="X37" s="80"/>
      <c r="Y37" s="78"/>
      <c r="Z37" s="67"/>
      <c r="AA37" s="78">
        <v>36</v>
      </c>
      <c r="AB37" s="80"/>
      <c r="AC37" s="79"/>
      <c r="AD37" s="79"/>
      <c r="AE37" s="79"/>
      <c r="AF37" s="79"/>
      <c r="AG37" s="78"/>
      <c r="AH37" s="80"/>
      <c r="AI37" s="79"/>
      <c r="AJ37" s="79"/>
      <c r="AK37" s="79"/>
      <c r="AL37" s="79"/>
      <c r="AM37" s="78"/>
      <c r="AN37" s="80"/>
      <c r="AO37" s="79"/>
      <c r="AP37" s="79"/>
      <c r="AQ37" s="79"/>
      <c r="AR37" s="79"/>
      <c r="AS37" s="78"/>
      <c r="AT37" s="80"/>
    </row>
    <row r="38" spans="1:46" s="100" customFormat="1" ht="12.75">
      <c r="A38" s="93" t="s">
        <v>97</v>
      </c>
      <c r="B38" s="93"/>
      <c r="C38" s="93"/>
      <c r="D38" s="93"/>
      <c r="E38" s="93"/>
      <c r="F38" s="96"/>
      <c r="G38" s="93"/>
      <c r="H38" s="93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3"/>
      <c r="Y38" s="96"/>
      <c r="Z38" s="93"/>
      <c r="AA38" s="99"/>
      <c r="AB38" s="93"/>
      <c r="AC38" s="93"/>
      <c r="AD38" s="93"/>
      <c r="AE38" s="93"/>
      <c r="AF38" s="93"/>
      <c r="AG38" s="99"/>
      <c r="AH38" s="93"/>
      <c r="AI38" s="93"/>
      <c r="AJ38" s="93"/>
      <c r="AK38" s="93"/>
      <c r="AL38" s="98"/>
      <c r="AM38" s="99"/>
      <c r="AN38" s="93"/>
      <c r="AO38" s="93"/>
      <c r="AP38" s="93"/>
      <c r="AQ38" s="93"/>
      <c r="AR38" s="93"/>
      <c r="AS38" s="99"/>
      <c r="AT38" s="93"/>
    </row>
    <row r="39" spans="1:46" s="58" customFormat="1" ht="12.75">
      <c r="A39" s="5" t="s">
        <v>103</v>
      </c>
      <c r="B39" s="5" t="s">
        <v>105</v>
      </c>
      <c r="C39" s="5">
        <v>473733</v>
      </c>
      <c r="D39" s="5" t="s">
        <v>97</v>
      </c>
      <c r="E39" s="80"/>
      <c r="F39" s="117">
        <v>42</v>
      </c>
      <c r="G39" s="80"/>
      <c r="H39" s="80"/>
      <c r="I39" s="115" t="e">
        <f>SUM(Q39:W39)</f>
        <v>#REF!</v>
      </c>
      <c r="J39" s="115" t="e">
        <f>LARGE(Q39:W39,1)</f>
        <v>#REF!</v>
      </c>
      <c r="K39" s="115" t="e">
        <f>LARGE(Q39:W39,2)</f>
        <v>#REF!</v>
      </c>
      <c r="L39" s="115" t="e">
        <f>LARGE(Q39:W39,3)</f>
        <v>#REF!</v>
      </c>
      <c r="M39" s="115" t="e">
        <f>LARGE(Q39:W39,4)</f>
        <v>#REF!</v>
      </c>
      <c r="N39" s="115" t="e">
        <f>LARGE(Q39:W39,5)</f>
        <v>#REF!</v>
      </c>
      <c r="O39" s="115" t="e">
        <f>LARGE(Q39:W39,6)</f>
        <v>#REF!</v>
      </c>
      <c r="P39" s="115" t="e">
        <f>LARGE(Q39:W39,7)</f>
        <v>#REF!</v>
      </c>
      <c r="Q39" s="115" t="e">
        <f>#REF!</f>
        <v>#REF!</v>
      </c>
      <c r="R39" s="115" t="e">
        <f>#REF!</f>
        <v>#REF!</v>
      </c>
      <c r="S39" s="115" t="e">
        <f>#REF!</f>
        <v>#REF!</v>
      </c>
      <c r="T39" s="115" t="e">
        <f>#REF!</f>
        <v>#REF!</v>
      </c>
      <c r="U39" s="115">
        <f>AF39</f>
        <v>0</v>
      </c>
      <c r="V39" s="115">
        <f>AL39</f>
        <v>0</v>
      </c>
      <c r="W39" s="115">
        <f>AR39</f>
        <v>0</v>
      </c>
      <c r="X39" s="80"/>
      <c r="Y39" s="117"/>
      <c r="Z39" s="80"/>
      <c r="AA39" s="117"/>
      <c r="AB39" s="80"/>
      <c r="AC39" s="116"/>
      <c r="AD39" s="116"/>
      <c r="AE39" s="116"/>
      <c r="AF39" s="116"/>
      <c r="AG39" s="117"/>
      <c r="AH39" s="80"/>
      <c r="AI39" s="116"/>
      <c r="AJ39" s="116"/>
      <c r="AK39" s="116"/>
      <c r="AL39" s="116"/>
      <c r="AM39" s="117"/>
      <c r="AN39" s="80"/>
      <c r="AO39" s="116"/>
      <c r="AP39" s="116"/>
      <c r="AQ39" s="116"/>
      <c r="AR39" s="116"/>
      <c r="AS39" s="117"/>
      <c r="AT39" s="80"/>
    </row>
    <row r="40" spans="1:46" s="75" customFormat="1" ht="12.75">
      <c r="A40" s="67"/>
      <c r="B40" s="72" t="s">
        <v>74</v>
      </c>
      <c r="C40" s="70"/>
      <c r="D40" s="70"/>
      <c r="E40" s="70"/>
      <c r="F40" s="69">
        <f>SUM(F4:F39)</f>
        <v>4872</v>
      </c>
      <c r="G40" s="70"/>
      <c r="H40" s="6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0"/>
      <c r="Y40" s="74">
        <f>SUM(Y4:Y39)</f>
        <v>1209</v>
      </c>
      <c r="Z40" s="70"/>
      <c r="AA40" s="74">
        <f>SUM(AA4:AA39)</f>
        <v>717</v>
      </c>
      <c r="AB40" s="70"/>
      <c r="AC40" s="70">
        <f>COUNTA(AC4:AC39)</f>
        <v>0</v>
      </c>
      <c r="AD40" s="70">
        <f>COUNTA(AD4:AD39)</f>
        <v>0</v>
      </c>
      <c r="AE40" s="70">
        <f>COUNTA(AE4:AE39)</f>
        <v>0</v>
      </c>
      <c r="AF40" s="70">
        <f>COUNTA(AF4:AF39)</f>
        <v>0</v>
      </c>
      <c r="AG40" s="74">
        <f>SUM(AG4:AG39)</f>
        <v>0</v>
      </c>
      <c r="AH40" s="70"/>
      <c r="AI40" s="70">
        <f>COUNTA(AI4:AI39)</f>
        <v>0</v>
      </c>
      <c r="AJ40" s="70">
        <f>COUNTA(AJ4:AJ39)</f>
        <v>0</v>
      </c>
      <c r="AK40" s="70">
        <f>COUNTA(AK4:AK39)</f>
        <v>0</v>
      </c>
      <c r="AL40" s="70">
        <f>COUNTA(AL4:AL39)</f>
        <v>0</v>
      </c>
      <c r="AM40" s="74">
        <f>SUM(AM4:AM39)</f>
        <v>0</v>
      </c>
      <c r="AN40" s="74"/>
      <c r="AO40" s="68">
        <f>COUNTA(AO4:AO39)</f>
        <v>0</v>
      </c>
      <c r="AP40" s="68">
        <f>COUNTA(AP4:AP39)</f>
        <v>0</v>
      </c>
      <c r="AQ40" s="68">
        <f>COUNTA(AQ4:AQ39)</f>
        <v>0</v>
      </c>
      <c r="AR40" s="68">
        <f>COUNTA(AR4:AR39)</f>
        <v>0</v>
      </c>
      <c r="AS40" s="74">
        <f>SUM(AS4:AS39)</f>
        <v>0</v>
      </c>
      <c r="AT40" s="67"/>
    </row>
    <row r="42" spans="3:4" ht="12.75">
      <c r="C42" s="26"/>
      <c r="D42" s="26"/>
    </row>
    <row r="43" spans="3:4" ht="12.75">
      <c r="C43" s="26"/>
      <c r="D43" s="26"/>
    </row>
    <row r="44" spans="3:4" ht="12.75">
      <c r="C44" s="26"/>
      <c r="D44" s="26"/>
    </row>
    <row r="45" spans="3:4" ht="12.75">
      <c r="C45" s="26"/>
      <c r="D45" s="26"/>
    </row>
    <row r="46" spans="3:4" ht="12.75">
      <c r="C46" s="26"/>
      <c r="D46" s="26"/>
    </row>
    <row r="47" spans="3:4" ht="12.75">
      <c r="C47" s="26"/>
      <c r="D47" s="26"/>
    </row>
    <row r="48" spans="3:4" ht="12.75">
      <c r="C48" s="26"/>
      <c r="D48" s="26"/>
    </row>
    <row r="49" spans="3:4" ht="12.75">
      <c r="C49" s="26"/>
      <c r="D49" s="26"/>
    </row>
    <row r="50" spans="3:4" ht="12.75">
      <c r="C50" s="26"/>
      <c r="D5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Anthony</dc:creator>
  <cp:keywords/>
  <dc:description/>
  <cp:lastModifiedBy>Anthony, Darrell</cp:lastModifiedBy>
  <cp:lastPrinted>2017-10-11T19:05:04Z</cp:lastPrinted>
  <dcterms:created xsi:type="dcterms:W3CDTF">2008-05-15T11:02:28Z</dcterms:created>
  <dcterms:modified xsi:type="dcterms:W3CDTF">2017-11-15T21:49:04Z</dcterms:modified>
  <cp:category/>
  <cp:version/>
  <cp:contentType/>
  <cp:contentStatus/>
</cp:coreProperties>
</file>